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E:\GIT CONTRATACION SCRD\exp sideap\GIT CONTRATACION\2022\ACTIVOS DE INFORMACION\"/>
    </mc:Choice>
  </mc:AlternateContent>
  <xr:revisionPtr revIDLastSave="0" documentId="8_{33FD2B99-D2B7-43D4-8C1E-E8838E06E3D4}" xr6:coauthVersionLast="47" xr6:coauthVersionMax="47" xr10:uidLastSave="{00000000-0000-0000-0000-000000000000}"/>
  <bookViews>
    <workbookView xWindow="-120" yWindow="-120" windowWidth="20730" windowHeight="11160" activeTab="1" xr2:uid="{00000000-000D-0000-FFFF-FFFF00000000}"/>
  </bookViews>
  <sheets>
    <sheet name="Intructivo" sheetId="1" r:id="rId1"/>
    <sheet name="Mapa final" sheetId="2" r:id="rId2"/>
    <sheet name="Matriz Calor Inherente" sheetId="3" r:id="rId3"/>
    <sheet name="Matriz Calor Residual" sheetId="4" r:id="rId4"/>
    <sheet name="Tabla probabilidad" sheetId="5" r:id="rId5"/>
    <sheet name="Tabla Impacto" sheetId="6" r:id="rId6"/>
    <sheet name="Tabla Valoración controles" sheetId="7" r:id="rId7"/>
    <sheet name="Procesos" sheetId="8" r:id="rId8"/>
    <sheet name="Opciones Tratamiento" sheetId="9" r:id="rId9"/>
    <sheet name="Hoja1"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hnWpnRlbMEXWwr+8SIbmpNm+V6cQ=="/>
    </ext>
  </extLst>
</workbook>
</file>

<file path=xl/calcChain.xml><?xml version="1.0" encoding="utf-8"?>
<calcChain xmlns="http://schemas.openxmlformats.org/spreadsheetml/2006/main">
  <c r="G26" i="8" l="1"/>
  <c r="B223" i="6"/>
  <c r="B222" i="6"/>
  <c r="F221" i="6"/>
  <c r="B221" i="6"/>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F40" i="3"/>
  <c r="Z40" i="3"/>
  <c r="T40" i="3"/>
  <c r="R40" i="3"/>
  <c r="N40"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F32" i="3"/>
  <c r="Z32" i="3"/>
  <c r="T32" i="3"/>
  <c r="N32"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F24" i="3"/>
  <c r="Z24" i="3"/>
  <c r="X24" i="3"/>
  <c r="T24" i="3"/>
  <c r="N24"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F16" i="3"/>
  <c r="Z16" i="3"/>
  <c r="T16" i="3"/>
  <c r="N16"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F8" i="3"/>
  <c r="Z8" i="3"/>
  <c r="T8" i="3"/>
  <c r="R8" i="3"/>
  <c r="N8" i="3"/>
  <c r="AD40" i="2"/>
  <c r="AC40" i="2" s="1"/>
  <c r="Z40" i="2"/>
  <c r="AB40" i="2" s="1"/>
  <c r="V40" i="2"/>
  <c r="S40" i="2"/>
  <c r="AD39" i="2"/>
  <c r="AC39" i="2" s="1"/>
  <c r="Z39" i="2"/>
  <c r="AB39" i="2" s="1"/>
  <c r="V39" i="2"/>
  <c r="S39" i="2"/>
  <c r="AD38" i="2"/>
  <c r="AC38" i="2" s="1"/>
  <c r="Z38" i="2"/>
  <c r="AB38" i="2" s="1"/>
  <c r="V38" i="2"/>
  <c r="S38" i="2"/>
  <c r="AD37" i="2"/>
  <c r="AC37" i="2" s="1"/>
  <c r="Z37" i="2"/>
  <c r="AB37" i="2" s="1"/>
  <c r="V37" i="2"/>
  <c r="S37" i="2"/>
  <c r="AD36" i="2"/>
  <c r="AC36" i="2" s="1"/>
  <c r="Z36" i="2"/>
  <c r="AB36" i="2" s="1"/>
  <c r="V36" i="2"/>
  <c r="S36" i="2"/>
  <c r="Z35" i="2"/>
  <c r="AB35" i="2" s="1"/>
  <c r="V35" i="2"/>
  <c r="S35" i="2"/>
  <c r="O35" i="2"/>
  <c r="AD35" i="2" s="1"/>
  <c r="AC35" i="2" s="1"/>
  <c r="M35" i="2"/>
  <c r="N35" i="2" s="1"/>
  <c r="R16" i="3" s="1"/>
  <c r="K35" i="2"/>
  <c r="J35" i="2"/>
  <c r="V34" i="2"/>
  <c r="S34" i="2"/>
  <c r="AD33" i="2"/>
  <c r="AC33" i="2" s="1"/>
  <c r="V33" i="2"/>
  <c r="S33" i="2"/>
  <c r="AD32" i="2"/>
  <c r="AC32" i="2" s="1"/>
  <c r="V32" i="2"/>
  <c r="S32" i="2"/>
  <c r="Z33" i="2" s="1"/>
  <c r="AD31" i="2"/>
  <c r="AC31" i="2" s="1"/>
  <c r="V31" i="2"/>
  <c r="S31" i="2"/>
  <c r="Z32" i="2" s="1"/>
  <c r="AD30" i="2"/>
  <c r="AC30" i="2" s="1"/>
  <c r="V30" i="2"/>
  <c r="S30" i="2"/>
  <c r="Z31" i="2" s="1"/>
  <c r="V29" i="2"/>
  <c r="S29" i="2"/>
  <c r="Z30" i="2" s="1"/>
  <c r="M29" i="2"/>
  <c r="N29" i="2" s="1"/>
  <c r="J29" i="2"/>
  <c r="V28" i="2"/>
  <c r="S28" i="2"/>
  <c r="Z28" i="2" s="1"/>
  <c r="V27" i="2"/>
  <c r="S27" i="2"/>
  <c r="AD28" i="2" s="1"/>
  <c r="AC28" i="2" s="1"/>
  <c r="Z26" i="2"/>
  <c r="AB26" i="2" s="1"/>
  <c r="V26" i="2"/>
  <c r="S26" i="2"/>
  <c r="Z27" i="2" s="1"/>
  <c r="AD25" i="2"/>
  <c r="AC25" i="2" s="1"/>
  <c r="V25" i="2"/>
  <c r="S25" i="2"/>
  <c r="AD26" i="2" s="1"/>
  <c r="AC26" i="2" s="1"/>
  <c r="V23" i="2"/>
  <c r="S23" i="2"/>
  <c r="Z24" i="2" s="1"/>
  <c r="N23" i="2"/>
  <c r="O23" i="2" s="1"/>
  <c r="M23" i="2"/>
  <c r="J23" i="2"/>
  <c r="V22" i="2"/>
  <c r="S22" i="2"/>
  <c r="Z21" i="2"/>
  <c r="AB21" i="2" s="1"/>
  <c r="V21" i="2"/>
  <c r="S21" i="2"/>
  <c r="Z22" i="2" s="1"/>
  <c r="V20" i="2"/>
  <c r="S20" i="2"/>
  <c r="AD21" i="2" s="1"/>
  <c r="AC21" i="2" s="1"/>
  <c r="V19" i="2"/>
  <c r="S19" i="2"/>
  <c r="Z19" i="2" s="1"/>
  <c r="V18" i="2"/>
  <c r="S18" i="2"/>
  <c r="AD19" i="2" s="1"/>
  <c r="AC19" i="2" s="1"/>
  <c r="Z17" i="2"/>
  <c r="AB17" i="2" s="1"/>
  <c r="V17" i="2"/>
  <c r="S17" i="2"/>
  <c r="Z18" i="2" s="1"/>
  <c r="O17" i="2"/>
  <c r="M17" i="2"/>
  <c r="N17" i="2" s="1"/>
  <c r="AD22" i="3" s="1"/>
  <c r="K17" i="2"/>
  <c r="J17" i="2"/>
  <c r="AD16" i="2"/>
  <c r="AC16" i="2" s="1"/>
  <c r="V16" i="2"/>
  <c r="S16" i="2"/>
  <c r="AD15" i="2"/>
  <c r="AC15" i="2" s="1"/>
  <c r="V15" i="2"/>
  <c r="S15" i="2"/>
  <c r="Z16" i="2" s="1"/>
  <c r="AD14" i="2"/>
  <c r="AC14" i="2" s="1"/>
  <c r="V14" i="2"/>
  <c r="S14" i="2"/>
  <c r="Z15" i="2" s="1"/>
  <c r="V13" i="2"/>
  <c r="V12" i="2"/>
  <c r="S12" i="2"/>
  <c r="Z13" i="2" s="1"/>
  <c r="V11" i="2"/>
  <c r="S11" i="2"/>
  <c r="N11" i="2"/>
  <c r="O11" i="2" s="1"/>
  <c r="M11" i="2"/>
  <c r="K11" i="2"/>
  <c r="J11" i="2"/>
  <c r="AA30" i="2" l="1"/>
  <c r="AB30" i="2"/>
  <c r="AA13" i="2"/>
  <c r="AB13" i="2"/>
  <c r="AA19" i="2"/>
  <c r="AB19" i="2"/>
  <c r="AA22" i="2"/>
  <c r="AB22" i="2"/>
  <c r="AA24" i="2"/>
  <c r="AB24" i="2"/>
  <c r="AH32" i="3"/>
  <c r="AA31" i="2"/>
  <c r="AB31" i="2"/>
  <c r="AA15" i="2"/>
  <c r="AB15" i="2"/>
  <c r="AA28" i="2"/>
  <c r="AB28" i="2"/>
  <c r="AA33" i="2"/>
  <c r="AB33" i="2"/>
  <c r="AB18" i="2"/>
  <c r="AA18" i="2"/>
  <c r="AA32" i="2"/>
  <c r="AB32" i="2"/>
  <c r="AA16" i="2"/>
  <c r="AB16" i="2"/>
  <c r="AA27" i="2"/>
  <c r="AB27" i="2"/>
  <c r="O29" i="2"/>
  <c r="AD29" i="2" s="1"/>
  <c r="AC29" i="2" s="1"/>
  <c r="P32" i="3"/>
  <c r="AH16" i="3"/>
  <c r="J16" i="3"/>
  <c r="T38" i="3"/>
  <c r="T30" i="3"/>
  <c r="T22" i="3"/>
  <c r="T14" i="3"/>
  <c r="T6" i="3"/>
  <c r="P23" i="2"/>
  <c r="K23" i="2"/>
  <c r="Z38" i="3"/>
  <c r="Z30" i="3"/>
  <c r="Z22" i="3"/>
  <c r="Z14" i="3"/>
  <c r="Z6" i="3"/>
  <c r="V6" i="3"/>
  <c r="AL6" i="3"/>
  <c r="X14" i="3"/>
  <c r="N22" i="3"/>
  <c r="V38" i="3"/>
  <c r="AL38" i="3"/>
  <c r="P30" i="3"/>
  <c r="AF30" i="3"/>
  <c r="AB38" i="3"/>
  <c r="P11" i="2"/>
  <c r="Z14" i="2"/>
  <c r="AJ38" i="3"/>
  <c r="L38" i="3"/>
  <c r="AJ30" i="3"/>
  <c r="L30" i="3"/>
  <c r="AJ22" i="3"/>
  <c r="L22" i="3"/>
  <c r="AJ14" i="3"/>
  <c r="L14" i="3"/>
  <c r="AJ6" i="3"/>
  <c r="L6" i="3"/>
  <c r="R38" i="3"/>
  <c r="R30" i="3"/>
  <c r="R22" i="3"/>
  <c r="R14" i="3"/>
  <c r="R6" i="3"/>
  <c r="P17" i="2"/>
  <c r="AA17" i="2"/>
  <c r="Z20" i="2"/>
  <c r="AA21" i="2"/>
  <c r="AD23" i="2"/>
  <c r="AC23" i="2" s="1"/>
  <c r="AD24" i="2"/>
  <c r="AC24" i="2" s="1"/>
  <c r="Z25" i="2"/>
  <c r="AA26" i="2"/>
  <c r="AD40" i="3"/>
  <c r="AD32" i="3"/>
  <c r="AD24" i="3"/>
  <c r="AD16" i="3"/>
  <c r="AD8" i="3"/>
  <c r="AJ40" i="3"/>
  <c r="L40" i="3"/>
  <c r="AJ32" i="3"/>
  <c r="L32" i="3"/>
  <c r="AJ24" i="3"/>
  <c r="L24" i="3"/>
  <c r="AJ16" i="3"/>
  <c r="L16" i="3"/>
  <c r="AJ8" i="3"/>
  <c r="L8" i="3"/>
  <c r="P35" i="2"/>
  <c r="AA35" i="2"/>
  <c r="AA37" i="2"/>
  <c r="AA39" i="2"/>
  <c r="X6" i="3"/>
  <c r="J8" i="3"/>
  <c r="AH8" i="3"/>
  <c r="N14" i="3"/>
  <c r="AD14" i="3"/>
  <c r="X16" i="3"/>
  <c r="P22" i="3"/>
  <c r="AF22" i="3"/>
  <c r="P24" i="3"/>
  <c r="V30" i="3"/>
  <c r="AL30" i="3"/>
  <c r="R32" i="3"/>
  <c r="X38" i="3"/>
  <c r="J40" i="3"/>
  <c r="AH40" i="3"/>
  <c r="AD12" i="2"/>
  <c r="AC12" i="2" s="1"/>
  <c r="AD11" i="2"/>
  <c r="AC11" i="2" s="1"/>
  <c r="Z11" i="2"/>
  <c r="AD22" i="2"/>
  <c r="AC22" i="2" s="1"/>
  <c r="Z23" i="2"/>
  <c r="AD27" i="2"/>
  <c r="AC27" i="2" s="1"/>
  <c r="N6" i="3"/>
  <c r="AD6" i="3"/>
  <c r="X8" i="3"/>
  <c r="P14" i="3"/>
  <c r="AF14" i="3"/>
  <c r="P16" i="3"/>
  <c r="V22" i="3"/>
  <c r="AL22" i="3"/>
  <c r="R24" i="3"/>
  <c r="X30" i="3"/>
  <c r="J32" i="3"/>
  <c r="N38" i="3"/>
  <c r="AD38" i="3"/>
  <c r="X40" i="3"/>
  <c r="AD20" i="2"/>
  <c r="AC20" i="2" s="1"/>
  <c r="AD13" i="2"/>
  <c r="AC13" i="2" s="1"/>
  <c r="AD17" i="2"/>
  <c r="AC17" i="2" s="1"/>
  <c r="V40" i="3"/>
  <c r="V32" i="3"/>
  <c r="V24" i="3"/>
  <c r="V16" i="3"/>
  <c r="V8" i="3"/>
  <c r="P29" i="2"/>
  <c r="K29" i="2"/>
  <c r="Z29" i="2" s="1"/>
  <c r="AB40" i="3"/>
  <c r="AB32" i="3"/>
  <c r="AB24" i="3"/>
  <c r="AB16" i="3"/>
  <c r="AB8" i="3"/>
  <c r="AD34" i="2"/>
  <c r="AC34" i="2" s="1"/>
  <c r="Z34" i="2"/>
  <c r="AA36" i="2"/>
  <c r="AA38" i="2"/>
  <c r="AA40" i="2"/>
  <c r="P6" i="3"/>
  <c r="AF6" i="3"/>
  <c r="P8" i="3"/>
  <c r="V14" i="3"/>
  <c r="AL14" i="3"/>
  <c r="X22" i="3"/>
  <c r="J24" i="3"/>
  <c r="AH24" i="3"/>
  <c r="N30" i="3"/>
  <c r="AD30" i="3"/>
  <c r="X32" i="3"/>
  <c r="P38" i="3"/>
  <c r="AF38" i="3"/>
  <c r="P40" i="3"/>
  <c r="J6" i="3"/>
  <c r="AH6" i="3"/>
  <c r="J14" i="3"/>
  <c r="AH14" i="3"/>
  <c r="J22" i="3"/>
  <c r="AH22" i="3"/>
  <c r="J30" i="3"/>
  <c r="AH30" i="3"/>
  <c r="J38" i="3"/>
  <c r="AH38" i="3"/>
  <c r="AB6" i="3"/>
  <c r="AB14" i="3"/>
  <c r="AB22" i="3"/>
  <c r="AB30" i="3"/>
  <c r="AA29" i="2" l="1"/>
  <c r="AB29" i="2"/>
  <c r="AI50" i="4"/>
  <c r="W50" i="4"/>
  <c r="K50" i="4"/>
  <c r="AI40" i="4"/>
  <c r="W40" i="4"/>
  <c r="K40" i="4"/>
  <c r="AI30" i="4"/>
  <c r="W30" i="4"/>
  <c r="K30" i="4"/>
  <c r="AC40" i="4"/>
  <c r="AC50" i="4"/>
  <c r="AC30" i="4"/>
  <c r="Q40" i="4"/>
  <c r="AI20" i="4"/>
  <c r="W20" i="4"/>
  <c r="K20" i="4"/>
  <c r="Q20" i="4"/>
  <c r="AI10" i="4"/>
  <c r="Q50" i="4"/>
  <c r="Q30" i="4"/>
  <c r="AC10" i="4"/>
  <c r="W10" i="4"/>
  <c r="AC20" i="4"/>
  <c r="K10" i="4"/>
  <c r="AE36" i="2"/>
  <c r="Q10" i="4"/>
  <c r="AD18" i="2"/>
  <c r="AC18" i="2" s="1"/>
  <c r="AA11" i="2"/>
  <c r="AB11" i="2"/>
  <c r="Z12" i="2" s="1"/>
  <c r="X40" i="4"/>
  <c r="R40" i="4"/>
  <c r="AJ50" i="4"/>
  <c r="L40" i="4"/>
  <c r="AJ30" i="4"/>
  <c r="AJ20" i="4"/>
  <c r="X20" i="4"/>
  <c r="L20" i="4"/>
  <c r="AJ10" i="4"/>
  <c r="X10" i="4"/>
  <c r="L10" i="4"/>
  <c r="R50" i="4"/>
  <c r="AJ40" i="4"/>
  <c r="R30" i="4"/>
  <c r="AD10" i="4"/>
  <c r="AD50" i="4"/>
  <c r="AD40" i="4"/>
  <c r="AD30" i="4"/>
  <c r="AD20" i="4"/>
  <c r="R10" i="4"/>
  <c r="L50" i="4"/>
  <c r="L30" i="4"/>
  <c r="X50" i="4"/>
  <c r="AE37" i="2"/>
  <c r="X30" i="4"/>
  <c r="R20" i="4"/>
  <c r="AB25" i="2"/>
  <c r="AA25" i="2"/>
  <c r="AB20" i="2"/>
  <c r="AA20" i="2"/>
  <c r="AM46" i="4"/>
  <c r="AA46" i="4"/>
  <c r="O46" i="4"/>
  <c r="AM36" i="4"/>
  <c r="AA36" i="4"/>
  <c r="O36" i="4"/>
  <c r="U36" i="4"/>
  <c r="U46" i="4"/>
  <c r="AG36" i="4"/>
  <c r="AG46" i="4"/>
  <c r="AA26" i="4"/>
  <c r="O26" i="4"/>
  <c r="AM26" i="4"/>
  <c r="AM16" i="4"/>
  <c r="AG6" i="4"/>
  <c r="AA6" i="4"/>
  <c r="AE16" i="2"/>
  <c r="U26" i="4"/>
  <c r="AG16" i="4"/>
  <c r="AA16" i="4"/>
  <c r="U6" i="4"/>
  <c r="O6" i="4"/>
  <c r="U16" i="4"/>
  <c r="O16" i="4"/>
  <c r="AG26" i="4"/>
  <c r="AM6" i="4"/>
  <c r="AM48" i="4"/>
  <c r="AA48" i="4"/>
  <c r="O48" i="4"/>
  <c r="AM38" i="4"/>
  <c r="AA38" i="4"/>
  <c r="O38" i="4"/>
  <c r="AG48" i="4"/>
  <c r="AG28" i="4"/>
  <c r="U28" i="4"/>
  <c r="U38" i="4"/>
  <c r="AM28" i="4"/>
  <c r="U48" i="4"/>
  <c r="AG18" i="4"/>
  <c r="AA18" i="4"/>
  <c r="U8" i="4"/>
  <c r="O8" i="4"/>
  <c r="AG38" i="4"/>
  <c r="U18" i="4"/>
  <c r="O18" i="4"/>
  <c r="AA28" i="4"/>
  <c r="O28" i="4"/>
  <c r="AM18" i="4"/>
  <c r="AG8" i="4"/>
  <c r="AM8" i="4"/>
  <c r="AE28" i="2"/>
  <c r="AA8" i="4"/>
  <c r="AD49" i="4"/>
  <c r="X49" i="4"/>
  <c r="AD19" i="4"/>
  <c r="R19" i="4"/>
  <c r="AD9" i="4"/>
  <c r="R9" i="4"/>
  <c r="AJ49" i="4"/>
  <c r="L39" i="4"/>
  <c r="AJ29" i="4"/>
  <c r="AD29" i="4"/>
  <c r="AJ39" i="4"/>
  <c r="X29" i="4"/>
  <c r="L9" i="4"/>
  <c r="AE31" i="2"/>
  <c r="R49" i="4"/>
  <c r="R39" i="4"/>
  <c r="L29" i="4"/>
  <c r="AJ19" i="4"/>
  <c r="L19" i="4"/>
  <c r="L49" i="4"/>
  <c r="AD39" i="4"/>
  <c r="R29" i="4"/>
  <c r="X9" i="4"/>
  <c r="X19" i="4"/>
  <c r="X39" i="4"/>
  <c r="AJ9" i="4"/>
  <c r="AE50" i="4"/>
  <c r="S50" i="4"/>
  <c r="AE40" i="4"/>
  <c r="S40" i="4"/>
  <c r="AE30" i="4"/>
  <c r="S30" i="4"/>
  <c r="AK50" i="4"/>
  <c r="M40" i="4"/>
  <c r="AK30" i="4"/>
  <c r="M50" i="4"/>
  <c r="Y40" i="4"/>
  <c r="M30" i="4"/>
  <c r="AE20" i="4"/>
  <c r="S20" i="4"/>
  <c r="Y20" i="4"/>
  <c r="Y10" i="4"/>
  <c r="S10" i="4"/>
  <c r="M10" i="4"/>
  <c r="Y50" i="4"/>
  <c r="Y30" i="4"/>
  <c r="AK20" i="4"/>
  <c r="M20" i="4"/>
  <c r="AK40" i="4"/>
  <c r="AK10" i="4"/>
  <c r="AE10" i="4"/>
  <c r="AE38" i="2"/>
  <c r="AF50" i="4"/>
  <c r="Z50" i="4"/>
  <c r="AF30" i="4"/>
  <c r="Z30" i="4"/>
  <c r="N50" i="4"/>
  <c r="Z40" i="4"/>
  <c r="T40" i="4"/>
  <c r="N30" i="4"/>
  <c r="AF20" i="4"/>
  <c r="T20" i="4"/>
  <c r="AF10" i="4"/>
  <c r="T10" i="4"/>
  <c r="T50" i="4"/>
  <c r="AL40" i="4"/>
  <c r="AF40" i="4"/>
  <c r="T30" i="4"/>
  <c r="N10" i="4"/>
  <c r="AL20" i="4"/>
  <c r="N20" i="4"/>
  <c r="N40" i="4"/>
  <c r="Z10" i="4"/>
  <c r="AE39" i="2"/>
  <c r="AL30" i="4"/>
  <c r="Z20" i="4"/>
  <c r="AL50" i="4"/>
  <c r="AL10" i="4"/>
  <c r="Z47" i="4"/>
  <c r="T47" i="4"/>
  <c r="AL37" i="4"/>
  <c r="AL27" i="4"/>
  <c r="AL17" i="4"/>
  <c r="Z17" i="4"/>
  <c r="N17" i="4"/>
  <c r="AL7" i="4"/>
  <c r="Z7" i="4"/>
  <c r="N7" i="4"/>
  <c r="AF47" i="4"/>
  <c r="AF27" i="4"/>
  <c r="Z27" i="4"/>
  <c r="AL47" i="4"/>
  <c r="Z37" i="4"/>
  <c r="T27" i="4"/>
  <c r="T17" i="4"/>
  <c r="T37" i="4"/>
  <c r="AF37" i="4"/>
  <c r="N27" i="4"/>
  <c r="N37" i="4"/>
  <c r="T7" i="4"/>
  <c r="AE21" i="2"/>
  <c r="N47" i="4"/>
  <c r="AF17" i="4"/>
  <c r="AF7" i="4"/>
  <c r="AA34" i="2"/>
  <c r="AB34" i="2"/>
  <c r="J47" i="4"/>
  <c r="AH37" i="4"/>
  <c r="AB37" i="4"/>
  <c r="AH47" i="4"/>
  <c r="P37" i="4"/>
  <c r="J37" i="4"/>
  <c r="AB27" i="4"/>
  <c r="V27" i="4"/>
  <c r="AH17" i="4"/>
  <c r="V17" i="4"/>
  <c r="J17" i="4"/>
  <c r="AH7" i="4"/>
  <c r="V7" i="4"/>
  <c r="J7" i="4"/>
  <c r="V37" i="4"/>
  <c r="P27" i="4"/>
  <c r="J27" i="4"/>
  <c r="V47" i="4"/>
  <c r="AB7" i="4"/>
  <c r="P47" i="4"/>
  <c r="AB17" i="4"/>
  <c r="AH27" i="4"/>
  <c r="P7" i="4"/>
  <c r="AB47" i="4"/>
  <c r="P17" i="4"/>
  <c r="AE17" i="2"/>
  <c r="AG47" i="4"/>
  <c r="U47" i="4"/>
  <c r="AG37" i="4"/>
  <c r="U37" i="4"/>
  <c r="O47" i="4"/>
  <c r="AM37" i="4"/>
  <c r="AM27" i="4"/>
  <c r="AA27" i="4"/>
  <c r="O27" i="4"/>
  <c r="AA47" i="4"/>
  <c r="AG27" i="4"/>
  <c r="AM47" i="4"/>
  <c r="O37" i="4"/>
  <c r="U27" i="4"/>
  <c r="O17" i="4"/>
  <c r="AM7" i="4"/>
  <c r="AG7" i="4"/>
  <c r="AM17" i="4"/>
  <c r="AG17" i="4"/>
  <c r="AA17" i="4"/>
  <c r="AE22" i="2"/>
  <c r="U17" i="4"/>
  <c r="AA7" i="4"/>
  <c r="O7" i="4"/>
  <c r="AA37" i="4"/>
  <c r="U7" i="4"/>
  <c r="X46" i="4"/>
  <c r="R46" i="4"/>
  <c r="AJ46" i="4"/>
  <c r="R36" i="4"/>
  <c r="L36" i="4"/>
  <c r="AJ26" i="4"/>
  <c r="X26" i="4"/>
  <c r="L26" i="4"/>
  <c r="AJ16" i="4"/>
  <c r="X16" i="4"/>
  <c r="L16" i="4"/>
  <c r="AJ6" i="4"/>
  <c r="X6" i="4"/>
  <c r="L6" i="4"/>
  <c r="L46" i="4"/>
  <c r="AD36" i="4"/>
  <c r="X36" i="4"/>
  <c r="AD26" i="4"/>
  <c r="R16" i="4"/>
  <c r="AE13" i="2"/>
  <c r="AJ36" i="4"/>
  <c r="R26" i="4"/>
  <c r="AD46" i="4"/>
  <c r="R6" i="4"/>
  <c r="AD16" i="4"/>
  <c r="AD6" i="4"/>
  <c r="AE48" i="4"/>
  <c r="S48" i="4"/>
  <c r="AE38" i="4"/>
  <c r="S38" i="4"/>
  <c r="Y38" i="4"/>
  <c r="AK28" i="4"/>
  <c r="Y28" i="4"/>
  <c r="M28" i="4"/>
  <c r="Y48" i="4"/>
  <c r="AK38" i="4"/>
  <c r="S28" i="4"/>
  <c r="AK48" i="4"/>
  <c r="M38" i="4"/>
  <c r="AK8" i="4"/>
  <c r="AE8" i="4"/>
  <c r="AE28" i="4"/>
  <c r="AK18" i="4"/>
  <c r="AE18" i="4"/>
  <c r="Y8" i="4"/>
  <c r="S8" i="4"/>
  <c r="Y18" i="4"/>
  <c r="S18" i="4"/>
  <c r="AE26" i="2"/>
  <c r="M48" i="4"/>
  <c r="M18" i="4"/>
  <c r="M8" i="4"/>
  <c r="P50" i="4"/>
  <c r="J50" i="4"/>
  <c r="AH40" i="4"/>
  <c r="P30" i="4"/>
  <c r="J30" i="4"/>
  <c r="V50" i="4"/>
  <c r="V30" i="4"/>
  <c r="AB20" i="4"/>
  <c r="P20" i="4"/>
  <c r="AB10" i="4"/>
  <c r="P10" i="4"/>
  <c r="AH50" i="4"/>
  <c r="AB50" i="4"/>
  <c r="J40" i="4"/>
  <c r="AH30" i="4"/>
  <c r="AB30" i="4"/>
  <c r="P40" i="4"/>
  <c r="V20" i="4"/>
  <c r="AH10" i="4"/>
  <c r="AB40" i="4"/>
  <c r="J20" i="4"/>
  <c r="AE35" i="2"/>
  <c r="V40" i="4"/>
  <c r="AH20" i="4"/>
  <c r="V10" i="4"/>
  <c r="J10" i="4"/>
  <c r="AM50" i="4"/>
  <c r="AA50" i="4"/>
  <c r="O50" i="4"/>
  <c r="AM40" i="4"/>
  <c r="AA40" i="4"/>
  <c r="O40" i="4"/>
  <c r="AM30" i="4"/>
  <c r="AA30" i="4"/>
  <c r="O30" i="4"/>
  <c r="U50" i="4"/>
  <c r="U30" i="4"/>
  <c r="AG40" i="4"/>
  <c r="AM20" i="4"/>
  <c r="AA20" i="4"/>
  <c r="O20" i="4"/>
  <c r="AG50" i="4"/>
  <c r="U40" i="4"/>
  <c r="AG30" i="4"/>
  <c r="AG20" i="4"/>
  <c r="AM10" i="4"/>
  <c r="U20" i="4"/>
  <c r="O10" i="4"/>
  <c r="AG10" i="4"/>
  <c r="U10" i="4"/>
  <c r="AE40" i="2"/>
  <c r="AA10" i="4"/>
  <c r="AA23" i="2"/>
  <c r="AB23" i="2"/>
  <c r="AA14" i="2"/>
  <c r="AB14" i="2"/>
  <c r="AL48" i="4"/>
  <c r="T38" i="4"/>
  <c r="N38" i="4"/>
  <c r="AF48" i="4"/>
  <c r="N28" i="4"/>
  <c r="AF18" i="4"/>
  <c r="T18" i="4"/>
  <c r="AF8" i="4"/>
  <c r="T8" i="4"/>
  <c r="AL38" i="4"/>
  <c r="AF28" i="4"/>
  <c r="AL18" i="4"/>
  <c r="Z8" i="4"/>
  <c r="T48" i="4"/>
  <c r="T28" i="4"/>
  <c r="Z18" i="4"/>
  <c r="N8" i="4"/>
  <c r="N48" i="4"/>
  <c r="AF38" i="4"/>
  <c r="AL28" i="4"/>
  <c r="N18" i="4"/>
  <c r="Z48" i="4"/>
  <c r="AE27" i="2"/>
  <c r="Z38" i="4"/>
  <c r="AL8" i="4"/>
  <c r="Z28" i="4"/>
  <c r="AK49" i="4"/>
  <c r="Y49" i="4"/>
  <c r="M49" i="4"/>
  <c r="AK39" i="4"/>
  <c r="Y39" i="4"/>
  <c r="M39" i="4"/>
  <c r="AK29" i="4"/>
  <c r="S49" i="4"/>
  <c r="AE29" i="4"/>
  <c r="S29" i="4"/>
  <c r="AE49" i="4"/>
  <c r="S39" i="4"/>
  <c r="Y29" i="4"/>
  <c r="AK19" i="4"/>
  <c r="Y19" i="4"/>
  <c r="M19" i="4"/>
  <c r="M29" i="4"/>
  <c r="AE19" i="4"/>
  <c r="AE32" i="2"/>
  <c r="AE39" i="4"/>
  <c r="AK9" i="4"/>
  <c r="S19" i="4"/>
  <c r="M9" i="4"/>
  <c r="AE9" i="4"/>
  <c r="S9" i="4"/>
  <c r="Y9" i="4"/>
  <c r="N49" i="4"/>
  <c r="AL39" i="4"/>
  <c r="AF39" i="4"/>
  <c r="AL49" i="4"/>
  <c r="T39" i="4"/>
  <c r="N39" i="4"/>
  <c r="AL29" i="4"/>
  <c r="AF29" i="4"/>
  <c r="Z29" i="4"/>
  <c r="AL19" i="4"/>
  <c r="Z19" i="4"/>
  <c r="N19" i="4"/>
  <c r="AL9" i="4"/>
  <c r="Z9" i="4"/>
  <c r="N9" i="4"/>
  <c r="Z39" i="4"/>
  <c r="T29" i="4"/>
  <c r="N29" i="4"/>
  <c r="T49" i="4"/>
  <c r="AE33" i="2"/>
  <c r="AF49" i="4"/>
  <c r="T19" i="4"/>
  <c r="AF9" i="4"/>
  <c r="AF19" i="4"/>
  <c r="T9" i="4"/>
  <c r="Z49" i="4"/>
  <c r="AF36" i="4"/>
  <c r="Z36" i="4"/>
  <c r="N46" i="4"/>
  <c r="AF26" i="4"/>
  <c r="T26" i="4"/>
  <c r="AF16" i="4"/>
  <c r="T16" i="4"/>
  <c r="AF6" i="4"/>
  <c r="T6" i="4"/>
  <c r="Z46" i="4"/>
  <c r="T46" i="4"/>
  <c r="AL36" i="4"/>
  <c r="AL46" i="4"/>
  <c r="N26" i="4"/>
  <c r="AL6" i="4"/>
  <c r="AE15" i="2"/>
  <c r="AL26" i="4"/>
  <c r="AL16" i="4"/>
  <c r="Z6" i="4"/>
  <c r="AF46" i="4"/>
  <c r="T36" i="4"/>
  <c r="Z26" i="4"/>
  <c r="Z16" i="4"/>
  <c r="N16" i="4"/>
  <c r="N6" i="4"/>
  <c r="N36" i="4"/>
  <c r="AC47" i="4"/>
  <c r="Q47" i="4"/>
  <c r="AC37" i="4"/>
  <c r="Q37" i="4"/>
  <c r="W37" i="4"/>
  <c r="AI27" i="4"/>
  <c r="W27" i="4"/>
  <c r="K27" i="4"/>
  <c r="Q27" i="4"/>
  <c r="K47" i="4"/>
  <c r="W47" i="4"/>
  <c r="K37" i="4"/>
  <c r="AI7" i="4"/>
  <c r="AC7" i="4"/>
  <c r="AI47" i="4"/>
  <c r="AI37" i="4"/>
  <c r="AC27" i="4"/>
  <c r="AI17" i="4"/>
  <c r="AC17" i="4"/>
  <c r="W7" i="4"/>
  <c r="Q7" i="4"/>
  <c r="W17" i="4"/>
  <c r="Q17" i="4"/>
  <c r="AE18" i="2"/>
  <c r="K17" i="4"/>
  <c r="K7" i="4"/>
  <c r="AI48" i="4"/>
  <c r="W48" i="4"/>
  <c r="K48" i="4"/>
  <c r="AI38" i="4"/>
  <c r="W38" i="4"/>
  <c r="K38" i="4"/>
  <c r="Q48" i="4"/>
  <c r="AC28" i="4"/>
  <c r="Q28" i="4"/>
  <c r="AC38" i="4"/>
  <c r="AI28" i="4"/>
  <c r="W28" i="4"/>
  <c r="K28" i="4"/>
  <c r="Q18" i="4"/>
  <c r="K18" i="4"/>
  <c r="AI8" i="4"/>
  <c r="AC48" i="4"/>
  <c r="Q38" i="4"/>
  <c r="AI18" i="4"/>
  <c r="K8" i="4"/>
  <c r="AC8" i="4"/>
  <c r="AE24" i="2"/>
  <c r="AC18" i="4"/>
  <c r="Q8" i="4"/>
  <c r="W18" i="4"/>
  <c r="W8" i="4"/>
  <c r="AJ47" i="4"/>
  <c r="R37" i="4"/>
  <c r="L37" i="4"/>
  <c r="L47" i="4"/>
  <c r="X37" i="4"/>
  <c r="L27" i="4"/>
  <c r="AD17" i="4"/>
  <c r="R17" i="4"/>
  <c r="AD7" i="4"/>
  <c r="R7" i="4"/>
  <c r="X47" i="4"/>
  <c r="R47" i="4"/>
  <c r="AJ37" i="4"/>
  <c r="AD37" i="4"/>
  <c r="AD27" i="4"/>
  <c r="AJ17" i="4"/>
  <c r="X7" i="4"/>
  <c r="R27" i="4"/>
  <c r="X17" i="4"/>
  <c r="L7" i="4"/>
  <c r="AD47" i="4"/>
  <c r="AJ27" i="4"/>
  <c r="L17" i="4"/>
  <c r="AE19" i="2"/>
  <c r="X27" i="4"/>
  <c r="AJ7" i="4"/>
  <c r="AC49" i="4"/>
  <c r="Q49" i="4"/>
  <c r="AC39" i="4"/>
  <c r="Q39" i="4"/>
  <c r="AI49" i="4"/>
  <c r="K39" i="4"/>
  <c r="AI29" i="4"/>
  <c r="W29" i="4"/>
  <c r="K29" i="4"/>
  <c r="W49" i="4"/>
  <c r="AI39" i="4"/>
  <c r="AC19" i="4"/>
  <c r="Q19" i="4"/>
  <c r="W39" i="4"/>
  <c r="W19" i="4"/>
  <c r="W9" i="4"/>
  <c r="Q9" i="4"/>
  <c r="AE30" i="2"/>
  <c r="K9" i="4"/>
  <c r="AC29" i="4"/>
  <c r="AI19" i="4"/>
  <c r="K19" i="4"/>
  <c r="AI9" i="4"/>
  <c r="Q29" i="4"/>
  <c r="AC9" i="4"/>
  <c r="K49" i="4"/>
  <c r="AB48" i="4" l="1"/>
  <c r="V48" i="4"/>
  <c r="J48" i="4"/>
  <c r="V38" i="4"/>
  <c r="P38" i="4"/>
  <c r="AB18" i="4"/>
  <c r="P18" i="4"/>
  <c r="AB8" i="4"/>
  <c r="P8" i="4"/>
  <c r="P48" i="4"/>
  <c r="AH38" i="4"/>
  <c r="AB38" i="4"/>
  <c r="AH28" i="4"/>
  <c r="AB28" i="4"/>
  <c r="J38" i="4"/>
  <c r="V28" i="4"/>
  <c r="V18" i="4"/>
  <c r="J8" i="4"/>
  <c r="AE23" i="2"/>
  <c r="AH48" i="4"/>
  <c r="J28" i="4"/>
  <c r="J18" i="4"/>
  <c r="P28" i="4"/>
  <c r="V8" i="4"/>
  <c r="AH18" i="4"/>
  <c r="AH8" i="4"/>
  <c r="L48" i="4"/>
  <c r="AJ38" i="4"/>
  <c r="AD38" i="4"/>
  <c r="R48" i="4"/>
  <c r="AD28" i="4"/>
  <c r="X28" i="4"/>
  <c r="AJ18" i="4"/>
  <c r="X18" i="4"/>
  <c r="L18" i="4"/>
  <c r="AJ8" i="4"/>
  <c r="X8" i="4"/>
  <c r="L8" i="4"/>
  <c r="AD48" i="4"/>
  <c r="X48" i="4"/>
  <c r="R28" i="4"/>
  <c r="L28" i="4"/>
  <c r="AJ48" i="4"/>
  <c r="X38" i="4"/>
  <c r="R38" i="4"/>
  <c r="AD8" i="4"/>
  <c r="AD18" i="4"/>
  <c r="R18" i="4"/>
  <c r="R8" i="4"/>
  <c r="L38" i="4"/>
  <c r="AJ28" i="4"/>
  <c r="AE25" i="2"/>
  <c r="AB12" i="2"/>
  <c r="AA12" i="2"/>
  <c r="AE46" i="4"/>
  <c r="S46" i="4"/>
  <c r="AE36" i="4"/>
  <c r="S36" i="4"/>
  <c r="M46" i="4"/>
  <c r="AK36" i="4"/>
  <c r="AK26" i="4"/>
  <c r="Y36" i="4"/>
  <c r="AE26" i="4"/>
  <c r="S26" i="4"/>
  <c r="Y46" i="4"/>
  <c r="M36" i="4"/>
  <c r="M16" i="4"/>
  <c r="AE14" i="2"/>
  <c r="AK46" i="4"/>
  <c r="M26" i="4"/>
  <c r="AK6" i="4"/>
  <c r="AE6" i="4"/>
  <c r="AK16" i="4"/>
  <c r="AE16" i="4"/>
  <c r="Y26" i="4"/>
  <c r="Y6" i="4"/>
  <c r="Y16" i="4"/>
  <c r="M6" i="4"/>
  <c r="S16" i="4"/>
  <c r="S6" i="4"/>
  <c r="AG49" i="4"/>
  <c r="U49" i="4"/>
  <c r="AG39" i="4"/>
  <c r="U39" i="4"/>
  <c r="AA39" i="4"/>
  <c r="AA29" i="4"/>
  <c r="O29" i="4"/>
  <c r="U29" i="4"/>
  <c r="O49" i="4"/>
  <c r="AG19" i="4"/>
  <c r="U19" i="4"/>
  <c r="AM19" i="4"/>
  <c r="O19" i="4"/>
  <c r="AM9" i="4"/>
  <c r="AG9" i="4"/>
  <c r="AE34" i="2"/>
  <c r="AG29" i="4"/>
  <c r="AA9" i="4"/>
  <c r="U9" i="4"/>
  <c r="AA49" i="4"/>
  <c r="O39" i="4"/>
  <c r="AA19" i="4"/>
  <c r="AM49" i="4"/>
  <c r="AM39" i="4"/>
  <c r="AM29" i="4"/>
  <c r="O9" i="4"/>
  <c r="AH46" i="4"/>
  <c r="P36" i="4"/>
  <c r="J36" i="4"/>
  <c r="AB46" i="4"/>
  <c r="AB26" i="4"/>
  <c r="P26" i="4"/>
  <c r="AB16" i="4"/>
  <c r="P16" i="4"/>
  <c r="AB6" i="4"/>
  <c r="P6" i="4"/>
  <c r="J46" i="4"/>
  <c r="AB36" i="4"/>
  <c r="V26" i="4"/>
  <c r="AH16" i="4"/>
  <c r="V6" i="4"/>
  <c r="V46" i="4"/>
  <c r="V36" i="4"/>
  <c r="V16" i="4"/>
  <c r="J6" i="4"/>
  <c r="AH36" i="4"/>
  <c r="AH26" i="4"/>
  <c r="J26" i="4"/>
  <c r="J16" i="4"/>
  <c r="AE11" i="2"/>
  <c r="P46" i="4"/>
  <c r="AH6" i="4"/>
  <c r="AK47" i="4"/>
  <c r="Y47" i="4"/>
  <c r="M47" i="4"/>
  <c r="AK37" i="4"/>
  <c r="Y37" i="4"/>
  <c r="M37" i="4"/>
  <c r="AE47" i="4"/>
  <c r="AE27" i="4"/>
  <c r="S27" i="4"/>
  <c r="S47" i="4"/>
  <c r="AE37" i="4"/>
  <c r="AK27" i="4"/>
  <c r="AE17" i="4"/>
  <c r="Y17" i="4"/>
  <c r="S7" i="4"/>
  <c r="M7" i="4"/>
  <c r="S17" i="4"/>
  <c r="M17" i="4"/>
  <c r="S37" i="4"/>
  <c r="Y27" i="4"/>
  <c r="AE7" i="4"/>
  <c r="AK7" i="4"/>
  <c r="AK17" i="4"/>
  <c r="Y7" i="4"/>
  <c r="AE20" i="2"/>
  <c r="M27" i="4"/>
  <c r="V39" i="4"/>
  <c r="P39" i="4"/>
  <c r="P49" i="4"/>
  <c r="J49" i="4"/>
  <c r="AB39" i="4"/>
  <c r="P29" i="4"/>
  <c r="J29" i="4"/>
  <c r="AH19" i="4"/>
  <c r="V19" i="4"/>
  <c r="J19" i="4"/>
  <c r="AH9" i="4"/>
  <c r="V9" i="4"/>
  <c r="J9" i="4"/>
  <c r="AB49" i="4"/>
  <c r="V49" i="4"/>
  <c r="AH39" i="4"/>
  <c r="AH49" i="4"/>
  <c r="AH29" i="4"/>
  <c r="AB9" i="4"/>
  <c r="AE29" i="2"/>
  <c r="V29" i="4"/>
  <c r="AB19" i="4"/>
  <c r="P9" i="4"/>
  <c r="J39" i="4"/>
  <c r="AB29" i="4"/>
  <c r="P19" i="4"/>
  <c r="AI46" i="4" l="1"/>
  <c r="W46" i="4"/>
  <c r="K46" i="4"/>
  <c r="AI36" i="4"/>
  <c r="W36" i="4"/>
  <c r="K36" i="4"/>
  <c r="AC46" i="4"/>
  <c r="Q36" i="4"/>
  <c r="AI26" i="4"/>
  <c r="W26" i="4"/>
  <c r="K26" i="4"/>
  <c r="AC16" i="4"/>
  <c r="W16" i="4"/>
  <c r="Q6" i="4"/>
  <c r="K6" i="4"/>
  <c r="AC26" i="4"/>
  <c r="Q16" i="4"/>
  <c r="K16" i="4"/>
  <c r="Q46" i="4"/>
  <c r="AI16" i="4"/>
  <c r="AC6" i="4"/>
  <c r="AC36" i="4"/>
  <c r="AI6" i="4"/>
  <c r="Q26" i="4"/>
  <c r="W6" i="4"/>
  <c r="AE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5000000}">
      <text>
        <r>
          <rPr>
            <sz val="11"/>
            <color theme="1"/>
            <rFont val="Calibri"/>
            <scheme val="minor"/>
          </rPr>
          <t>======
ID#AAAAhYqc64Y
Ing. Andru    (2022-10-04 13:14:02)
Traer la Información de la caracterización del proceso.</t>
        </r>
      </text>
    </comment>
    <comment ref="C7" authorId="0" shapeId="0" xr:uid="{00000000-0006-0000-0100-000003000000}">
      <text>
        <r>
          <rPr>
            <sz val="11"/>
            <color theme="1"/>
            <rFont val="Calibri"/>
            <scheme val="minor"/>
          </rPr>
          <t>======
ID#AAAAhYqc64c
Ing. Andru    (2022-10-04 13:14:02)
Traer la Información de la caracterización del proceso.</t>
        </r>
      </text>
    </comment>
    <comment ref="A9" authorId="0" shapeId="0" xr:uid="{00000000-0006-0000-0100-000006000000}">
      <text>
        <r>
          <rPr>
            <sz val="11"/>
            <color theme="1"/>
            <rFont val="Calibri"/>
            <scheme val="minor"/>
          </rPr>
          <t>======
ID#AAAAhYqc64Q
Ing. Andru    (2022-10-04 13:14:02)
Número consecutivo de los riesgos que se identifican.</t>
        </r>
      </text>
    </comment>
    <comment ref="D9" authorId="0" shapeId="0" xr:uid="{00000000-0006-0000-0100-000001000000}">
      <text>
        <r>
          <rPr>
            <sz val="11"/>
            <color theme="1"/>
            <rFont val="Calibri"/>
            <scheme val="minor"/>
          </rPr>
          <t>======
ID#AAAAhYqc64k
Ing. Andru    (2022-10-04 13:14:02)
En el manual de gestión de riesgos de seguridad de la información, encontrará sugerencias de AMENAZAS que puede usar o ajustar según se requiera.</t>
        </r>
      </text>
    </comment>
    <comment ref="E9" authorId="0" shapeId="0" xr:uid="{00000000-0006-0000-0100-000004000000}">
      <text>
        <r>
          <rPr>
            <sz val="11"/>
            <color theme="1"/>
            <rFont val="Calibri"/>
            <scheme val="minor"/>
          </rPr>
          <t>======
ID#AAAAhYqc64U
Ing. Andru    (2022-10-04 13:14:02)
En el manual de gestión de riesgos de seguridad de la información, encontrará sugerencias de VULNERABILIDADES que puede usar o ajustar según se requiera.</t>
        </r>
      </text>
    </comment>
    <comment ref="S9" authorId="0" shapeId="0" xr:uid="{00000000-0006-0000-0100-000002000000}">
      <text>
        <r>
          <rPr>
            <sz val="11"/>
            <color theme="1"/>
            <rFont val="Calibri"/>
            <scheme val="minor"/>
          </rPr>
          <t>======
ID#AAAAhYqc64o
Ing. Andru    (2022-10-04 13:14:02)
Este campo es automático y se diligencia al seleccionar el tipo de control (Columna T)</t>
        </r>
      </text>
    </comment>
  </commentList>
  <extLst>
    <ext xmlns:r="http://schemas.openxmlformats.org/officeDocument/2006/relationships" uri="GoogleSheetsCustomDataVersion1">
      <go:sheetsCustomData xmlns:go="http://customooxmlschemas.google.com/" r:id="rId1" roundtripDataSignature="AMtx7mjZYGu3TJrgIUTG6rEdtPAeaZo7qg=="/>
    </ext>
  </extLst>
</comments>
</file>

<file path=xl/sharedStrings.xml><?xml version="1.0" encoding="utf-8"?>
<sst xmlns="http://schemas.openxmlformats.org/spreadsheetml/2006/main" count="496" uniqueCount="310">
  <si>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</si>
  <si>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</si>
  <si>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</si>
  <si>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</si>
  <si>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</si>
  <si>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</si>
  <si>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</si>
  <si>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</si>
  <si>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Seleccione de la lista desplegable el nombre del proceso al cual se le identificarán y valorarán los riesgos.</t>
  </si>
  <si>
    <t>Dependencia</t>
  </si>
  <si>
    <t>Seleccione de la lista desplegable el nombre de la dependencia al cual se le identificarán y valorarán los riesgos.</t>
  </si>
  <si>
    <t>Objetivo</t>
  </si>
  <si>
    <t>Diligencie el objetivo del proceso o dependencia. Consulte la caracterización del proceso o dependencia en Kawak.</t>
  </si>
  <si>
    <t>Alcance</t>
  </si>
  <si>
    <t>Diligencie el alcance del proceso o dependencia. Consulte la caracterización del proceso o dependencia en Kawak.</t>
  </si>
  <si>
    <t>Referencia</t>
  </si>
  <si>
    <t>Permite definir unl consecutivo de riesgos.</t>
  </si>
  <si>
    <t>Tipo de Activo</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</si>
  <si>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</si>
  <si>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Impacto</t>
  </si>
  <si>
    <t>Analice las consecuencias que puede ocasionar a la Entidad la materialización del riesgo.</t>
  </si>
  <si>
    <t>AMENAZA (Causa Inmediata)</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</si>
  <si>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</si>
  <si>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VULNERABILIDAD (Causa Raíz)</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</si>
  <si>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</si>
  <si>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Tipo de Riesgo</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</si>
  <si>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</si>
  <si>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Descripción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</si>
  <si>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</si>
  <si>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Clasificación del Riesgo</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</si>
  <si>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</si>
  <si>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Frecuencia con la cual se lleva a cabo la actividad</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</si>
  <si>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</si>
  <si>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Criterios de Impacto</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</si>
  <si>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</si>
  <si>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Zona de Riesgo Inherente</t>
  </si>
  <si>
    <t>Teniendo en cuenta que ingresó la información de PROBABILIDAD e IMPACTO, la matriz automáticamente hará el cálculo para la zona de riesgo inherente (Columna N)</t>
  </si>
  <si>
    <t>No. Control</t>
  </si>
  <si>
    <t>Permite identificar el número de controles que se van a aplicar.</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</si>
  <si>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</si>
  <si>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</si>
  <si>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</si>
  <si>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Este campo NO se diligencia, depende de lo que seleccione en la columna T(Tipo).</t>
  </si>
  <si>
    <r>
      <rPr>
        <b/>
        <sz val="9"/>
        <color theme="1"/>
        <rFont val="Arial Narrow"/>
      </rPr>
      <t xml:space="preserve">ATRIBUTOS EFICIENCIA
</t>
    </r>
    <r>
      <rPr>
        <sz val="9"/>
        <color theme="1"/>
        <rFont val="Arial Narrow"/>
      </rPr>
      <t>Tipo</t>
    </r>
  </si>
  <si>
    <t xml:space="preserve">Utilice la lista desplegable que se encuentra parametrizada, le aparecerán las opciones: 1) Preventivo, 2) Detectivo, 3) Correctivo, seleccione según corresponda. </t>
  </si>
  <si>
    <r>
      <rPr>
        <b/>
        <sz val="9"/>
        <color theme="1"/>
        <rFont val="Arial Narrow"/>
      </rPr>
      <t xml:space="preserve">ATRIBUTOS EFICIENCIA
</t>
    </r>
    <r>
      <rPr>
        <sz val="9"/>
        <color theme="1"/>
        <rFont val="Arial Narrow"/>
      </rPr>
      <t>Implementación</t>
    </r>
  </si>
  <si>
    <t>Utilice la lista desplegable que se encuentra parametrizada, le aparecerán las opciones: 1) Automático, 2) Manual, seleccione según corresponda.</t>
  </si>
  <si>
    <r>
      <rPr>
        <b/>
        <sz val="9"/>
        <color theme="1"/>
        <rFont val="Arial Narrow"/>
      </rPr>
      <t xml:space="preserve">ATRIBUTOS EFICIENCIA
</t>
    </r>
    <r>
      <rPr>
        <sz val="9"/>
        <color theme="1"/>
        <rFont val="Arial Narrow"/>
      </rPr>
      <t>Calificación</t>
    </r>
  </si>
  <si>
    <t xml:space="preserve">Este campo NO se diligencia, la matriz automáticamente hará el cálculo para el control analizado (Columna V) </t>
  </si>
  <si>
    <r>
      <rPr>
        <b/>
        <sz val="9"/>
        <color theme="1"/>
        <rFont val="Arial Narrow"/>
      </rPr>
      <t xml:space="preserve">ATRIBUTOS INFORMATIVOS
</t>
    </r>
    <r>
      <rPr>
        <sz val="9"/>
        <color theme="1"/>
        <rFont val="Arial Narrow"/>
      </rPr>
      <t>Documentación</t>
    </r>
  </si>
  <si>
    <t>Utilice la lista desplegable que se encuentra parametrizada, le aparecerán las opciones: 1) Documentado, 2) Sin documentar.</t>
  </si>
  <si>
    <r>
      <rPr>
        <b/>
        <sz val="9"/>
        <color theme="1"/>
        <rFont val="Arial Narrow"/>
      </rPr>
      <t xml:space="preserve">ATRIBUTOS INFORMATIVOS
</t>
    </r>
    <r>
      <rPr>
        <sz val="9"/>
        <color theme="1"/>
        <rFont val="Arial Narrow"/>
      </rPr>
      <t>Frecuencia</t>
    </r>
  </si>
  <si>
    <t>Utilice la lista desplegable que se encuentra parametrizada, le aparecerán las opciones: 1) Continua, 2) Aleatoria.</t>
  </si>
  <si>
    <r>
      <rPr>
        <b/>
        <sz val="9"/>
        <color theme="1"/>
        <rFont val="Arial Narrow"/>
      </rPr>
      <t xml:space="preserve">ATRIBUTOS INFORMATIVOS
</t>
    </r>
    <r>
      <rPr>
        <sz val="9"/>
        <color theme="1"/>
        <rFont val="Arial Narrow"/>
      </rPr>
      <t>Registro</t>
    </r>
  </si>
  <si>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</si>
  <si>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</si>
  <si>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</si>
  <si>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Tratamiento</t>
  </si>
  <si>
    <t>Utilice la lista desplegable que se encuentra parametrizada, le aparecerán las opciones: 1) Aceptar, 2) Evitar, 3) Reducir (compartir), 4) 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</si>
  <si>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</si>
  <si>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</si>
  <si>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Estado</t>
  </si>
  <si>
    <t>Utilice la lista desplegable que se encuentra parametrizada, le aparecerán las opciones: 1) Finalizado, 2) En curso, 3) Sin Iniciar,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</si>
  <si>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</si>
  <si>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</si>
  <si>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</si>
  <si>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</si>
  <si>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</si>
  <si>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</si>
  <si>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</si>
  <si>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GESTIÓN JURÍDICA</t>
  </si>
  <si>
    <t>Dependencia:</t>
  </si>
  <si>
    <t>GRUPO INTERNO DE TRABAJO DE CONTRATACIÓN</t>
  </si>
  <si>
    <t>Objetivo:</t>
  </si>
  <si>
    <t>Garantizar el cumplimiento de las normas constitucionales y legales vigentes en todas las actuaciones jurídicas de la Secretaría Distrital de Cultura, Recreación y Deporte encaminadas a la prevención del daño antijurídico y en el desarrollo de los componentes temáticos del Modelo de Gestión Jurídica Pública - MGJP del Distrito Capital</t>
  </si>
  <si>
    <t>Alcance:</t>
  </si>
  <si>
    <t xml:space="preserve">Inicia con la solicitud de Asesoría Jurídica, o de Producción Normativa, o Defensa Juridicial, o de Contratación Pública, o en ejercicio de la Función Disciplinaria o de la Función de Inspección Vigilancia y Control – IVC y hasta la emisión de la decisión correspondiente; dentro del marco jurídico vigente actuando con la debida diligencia y en cumplimiento de los deberes funcionales otorgados de manera constitucional, legal,  reglamentaria o convencional, como proceso de apoyo dentro del MIPG.
</t>
  </si>
  <si>
    <t>Identificación del riesgo</t>
  </si>
  <si>
    <t>Análisis del riesgo inherente</t>
  </si>
  <si>
    <t>Evaluación del riesgo - Valoración de los controles</t>
  </si>
  <si>
    <t>Evaluación del riesgo - Nivel del riesgo residual</t>
  </si>
  <si>
    <t>Plan de Acción</t>
  </si>
  <si>
    <t xml:space="preserve">Referencia </t>
  </si>
  <si>
    <t>TIPO DE ACTIVO</t>
  </si>
  <si>
    <t>Frecuencia con la cual se realiza la actividad</t>
  </si>
  <si>
    <t>Probabilidad Inherente</t>
  </si>
  <si>
    <t>%</t>
  </si>
  <si>
    <t>Criterios de impacto</t>
  </si>
  <si>
    <t>Observación de criterio</t>
  </si>
  <si>
    <t>Impacto 
Inherente</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</si>
  <si>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</si>
  <si>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</si>
  <si>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</si>
  <si>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</si>
  <si>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</si>
  <si>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</si>
  <si>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</si>
  <si>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</si>
  <si>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</si>
  <si>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</si>
  <si>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</si>
  <si>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</si>
  <si>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</si>
  <si>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</si>
  <si>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</si>
  <si>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BD Personales</t>
  </si>
  <si>
    <t>Reputacional</t>
  </si>
  <si>
    <t>Violaciones de la confidencialidad de los datos personales por
parte de los funcionarios o contratistas 
de la SCRD.</t>
  </si>
  <si>
    <t xml:space="preserve">Falta de conocimiento del personal en el debido tratamiento de
los datos personales
</t>
  </si>
  <si>
    <t>1. Posibilidad de pérdida de Confidencialidad</t>
  </si>
  <si>
    <t xml:space="preserve">Posibilidad de pérdida de confidencialidad, divulgación no autorizada o mal uso de la información de datos personales de las bases de datos de los contratistas de la entidad, que podría causar violaciones de la confidencialidad de los datos personales por falta de conocimiento del personal en el debido tratamiento de
los datos personales.
</t>
  </si>
  <si>
    <t>6. Usuarios, productos y practicas , organizacionales</t>
  </si>
  <si>
    <t xml:space="preserve">     El riesgo afecta la imagen de la entidad con algunos usuarios de relevancia frente al logro de los objetivos</t>
  </si>
  <si>
    <t>Clasificar y  Consolidar la información de acuerdo con el nivel de confidencialidad  y remitir o publicar solo aquella que goce de publicidad, establecida en la Ley 1712 de 2014.</t>
  </si>
  <si>
    <t>Preventivo</t>
  </si>
  <si>
    <t>Manual</t>
  </si>
  <si>
    <t>Sin Documentar</t>
  </si>
  <si>
    <t>Continua</t>
  </si>
  <si>
    <t>Con Registro</t>
  </si>
  <si>
    <t>Aceptar</t>
  </si>
  <si>
    <t>Enviar según se requiera junto con la información de datos personales que se remite a las dependiencias, un aviso informativo donde se precise la obligatoriedad de conocer y cumplir con la política de protección de datos personales de la SCRD para el debido tratamiento de la información.</t>
  </si>
  <si>
    <t>Información</t>
  </si>
  <si>
    <t>Daños técnicos en el archivo excel que aloja la información</t>
  </si>
  <si>
    <t>Imposibilidad de acceso a la información</t>
  </si>
  <si>
    <t>Posibilidad de pérdida de disponibilidad de la información de las bases de datos de contratación de la Entidad por un tèrmino superior a 7 días, a causa de daños técnicos en el archivo que imposibilitan el acceso a la información.</t>
  </si>
  <si>
    <t>4. Fallas Tecnologicas</t>
  </si>
  <si>
    <t xml:space="preserve">Cargar copia de las bases de contratación en carpeta Drive con una frecuencia de actualización mensual, con acceso solo para quien gestiona las bases de contratación y el coordinador del Grupo Interno de Trabajo  de Contratación. (El cargue se realizará, por parte de la persona encargada de gestionar las bases de datos de contratación.) </t>
  </si>
  <si>
    <t xml:space="preserve">Cargar copia de las bases de contratación con corte cuatrimestral en el expediente creado en orfeo para el fin correspondiente, antes de la finalización del cuatrimestre, con acceso solo para el encargado de la gestión de las bases y  Coordinador del Grupo Interno de Trabajo de Contratación. </t>
  </si>
  <si>
    <t>Servicios</t>
  </si>
  <si>
    <t xml:space="preserve">Denegación de servicios. </t>
  </si>
  <si>
    <t>Fallas técnicas en el servidor o en la aplicación,</t>
  </si>
  <si>
    <t>3. Posibilidad de pérdida de Disponibilidad</t>
  </si>
  <si>
    <t>Posibilidad de pérdida de disponibilidad del sistema de información contractual - SICO por más de 1 día, debido a fallas técnicas en el servidor o en la aplicación que podrían generar una denegación de servicio.</t>
  </si>
  <si>
    <t xml:space="preserve">Reportar a la mesa de servicio de soporte  las fallas técnicas de disponibilidad del sistema de información contractual - SICO, en el momento en que se presenten en el apilicativo y realizar el seguimiento a la solución del caso. Lo anterior, por parte de quien evidencia la falla y solicita el soporte correspondiente, quien deberá cargar a drive la constancia de dicha acción. </t>
  </si>
  <si>
    <t>Detectivo</t>
  </si>
  <si>
    <t>Software</t>
  </si>
  <si>
    <t>Errores humanos en el cumplimiento de las labores.</t>
  </si>
  <si>
    <t xml:space="preserve">Error en la digitación o modificacion de la información relativa al número de contrato, fecha de suscripción y datos de la garantía. </t>
  </si>
  <si>
    <t>2. Posibilidad de pérdida de Integridad</t>
  </si>
  <si>
    <t>Posibilidad de pérdida de integridad de la información en SICO, relativa al número de contrato, fecha de suscripción y datos de la garantía, a causa de errores humanos en la digitación o modificacion de la información.</t>
  </si>
  <si>
    <t>Revisar aleatoriamente la información incorporada en el sistema de información contractual - SICO, para verificar que la información ingresada relativa al número de contrato, fecha de suscripción y datos de garantía se encuentren correctos.</t>
  </si>
  <si>
    <t>Aleatoria</t>
  </si>
  <si>
    <t>Errores humanos en el cargue de información.</t>
  </si>
  <si>
    <t>Error en el cargue de archivos en el expediente contractual correspondiente</t>
  </si>
  <si>
    <t>Posibilidad de perdida de disponibilidad de documentos en los expedientes contractuales de Orfeo, a causa de errores humanos producidos en el cargue del archivo al expediente contractual correspondiente.</t>
  </si>
  <si>
    <t xml:space="preserve">     El riesgo afecta la imagen de alguna área de la organización</t>
  </si>
  <si>
    <t>Verificar aletoreamente que los expedientes se encuentren de conformidad con la ejecución de los mismos, lo cual corresponde al supervisor del contrato,  de conformidad con lo dispuesto en el formato FR 02-PR-JUR-04 V2 Informe de Supervisión que emita para trámite de pago.</t>
  </si>
  <si>
    <t>Documentado</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</si>
  <si>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</si>
  <si>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</si>
  <si>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</si>
  <si>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</si>
  <si>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</si>
  <si>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</si>
  <si>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</si>
  <si>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</si>
  <si>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</si>
  <si>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</si>
  <si>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</si>
  <si>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</si>
  <si>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</si>
  <si>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</si>
  <si>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</si>
  <si>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</si>
  <si>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</si>
  <si>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</si>
  <si>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</si>
  <si>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</si>
  <si>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5 veces por año</t>
  </si>
  <si>
    <t>Baja</t>
  </si>
  <si>
    <t>La actividad que conlleva el riesgo se ejecuta de 6 a 24 veces por año</t>
  </si>
  <si>
    <t>Media</t>
  </si>
  <si>
    <t>La actividad que conlleva el riesgo se ejecuta de 25 a 150 veces por año</t>
  </si>
  <si>
    <t>Alta</t>
  </si>
  <si>
    <t>La actividad que conlleva el riesgo se ejecuta mínimo 150 veces al año y máximo 300 veces por año</t>
  </si>
  <si>
    <t>Muy Alta</t>
  </si>
  <si>
    <t>La actividad que conlleva el riesgo se ejecuta más de 301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</si>
  <si>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</si>
  <si>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</si>
  <si>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</si>
  <si>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</si>
  <si>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</si>
  <si>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</si>
  <si>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</si>
  <si>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</si>
  <si>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</si>
  <si>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</si>
  <si>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</si>
  <si>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</si>
  <si>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</si>
  <si>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</si>
  <si>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</si>
  <si>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</si>
  <si>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</si>
  <si>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</si>
  <si>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</si>
  <si>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</si>
  <si>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</si>
  <si>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</si>
  <si>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</si>
  <si>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</si>
  <si>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</si>
  <si>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</si>
  <si>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</si>
  <si>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</si>
  <si>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</si>
  <si>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</si>
  <si>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</si>
  <si>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</si>
  <si>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</si>
  <si>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</si>
  <si>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</si>
  <si>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</si>
  <si>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</si>
  <si>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</si>
  <si>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TIPOS DE RIESGOS</t>
  </si>
  <si>
    <t>Etiquetas de fila</t>
  </si>
  <si>
    <t>***Riesgos de Seguridad de la Información</t>
  </si>
  <si>
    <t>***Riesgos de Datos Personales</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</si>
  <si>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</si>
  <si>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</si>
  <si>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</si>
  <si>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</si>
  <si>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Total general</t>
  </si>
  <si>
    <t>Tabla Atributos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</si>
  <si>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</si>
  <si>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</si>
  <si>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</si>
  <si>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</si>
  <si>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</si>
  <si>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</si>
  <si>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</si>
  <si>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</si>
  <si>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</si>
  <si>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</si>
  <si>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</si>
  <si>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</si>
  <si>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</si>
  <si>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</si>
  <si>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</si>
  <si>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</si>
  <si>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</si>
  <si>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</si>
  <si>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</si>
  <si>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</si>
  <si>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</si>
  <si>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Procesos</t>
  </si>
  <si>
    <t>Dependencias</t>
  </si>
  <si>
    <t>DIRECCIONAMIENTO ESTRATÉGICO</t>
  </si>
  <si>
    <t>Despacho</t>
  </si>
  <si>
    <t>DESPACHO - SECRETARÍA DISTRITAL DE CULTURA, RECREACIÓN Y DEPORTE</t>
  </si>
  <si>
    <t>COMUNICACIÓN ESTRATÉGICA</t>
  </si>
  <si>
    <t>OFICINA DE CONTROL INTERNO</t>
  </si>
  <si>
    <t>GESTIÓN ESTRATÉGICA DE TI</t>
  </si>
  <si>
    <t>OFICINA DE CONTROL INTERNO DISCIPLINARIO</t>
  </si>
  <si>
    <t>FORMULACIÓN Y SEGUIMIENTO DE POLÍTICAS PÚBLICAS</t>
  </si>
  <si>
    <t>OFICINA ASESORA DE JURÍDICA</t>
  </si>
  <si>
    <t>PROMOCIÓN DE AGENTES Y PRÁCTICAS CULTURALES Y RECREODEPORTIVAS</t>
  </si>
  <si>
    <t>Subsecretaría de la Políticas de Igualdad</t>
  </si>
  <si>
    <t>OFICINA ASESORA DE COMUNICACIONES</t>
  </si>
  <si>
    <t>APROPIACIÓN DE LA INFRAESTUCTURA Y PATRIMONIO CULTURAL</t>
  </si>
  <si>
    <t>OFICINA ASESORA DE PLANEACIÓN</t>
  </si>
  <si>
    <t>GESTIÓN DEL CONOCIMIENTO</t>
  </si>
  <si>
    <t>OFICINA DE TECNOLOGÍAS DE LA INFORMACIÓN</t>
  </si>
  <si>
    <t>PARTICIPACIÓN CIUDADANA</t>
  </si>
  <si>
    <t>Subsecretaría de Fortalecimiento de Capacidades y Oportunidades</t>
  </si>
  <si>
    <t>DIRECCIÓN DE FOMENTO</t>
  </si>
  <si>
    <t>GESTIÓN OPERATIVA DE TI</t>
  </si>
  <si>
    <t>DIRECCIÓN DE ASUNTOS LOCALES Y PARTICIPACIÓN</t>
  </si>
  <si>
    <t>Subsecretaría de Gestión Corporativa</t>
  </si>
  <si>
    <t>DIRECCIÓN DE ECONOMÍA, ESTUDIOS Y POLÍTICA</t>
  </si>
  <si>
    <t>GESTIÓN FINANCIERA</t>
  </si>
  <si>
    <t>DIRECCIÓN DE PERSONAS JURÍDICAS</t>
  </si>
  <si>
    <t>GESTIÓN DE TALENTO HUMANO</t>
  </si>
  <si>
    <t>SUBSECRETARÍA DISTRITAL DE CULTURA CIUDADANA Y GESTIÓN DEL CONOCIMIENTO</t>
  </si>
  <si>
    <t>RELACIÓN CON LA CIUDADANÍA</t>
  </si>
  <si>
    <t>DIRECCIÓN DEL OBSERVATORIO Y GESTIÓN DEL CONOCIMIENTO CULTURAL</t>
  </si>
  <si>
    <t>GESTIÓN ADMINISTRATIVA</t>
  </si>
  <si>
    <t>DIRECCIÓN DE ARTE CULTURA Y PATRIMONIO</t>
  </si>
  <si>
    <t>GESTIÓN DOCUMENTAL</t>
  </si>
  <si>
    <t>SUBDIRECCIÓN DE GESTIÓN CULTURAL Y ARTÍSTICA</t>
  </si>
  <si>
    <t>SEGUIMIENTO Y EVALUACION DE LA GESTION</t>
  </si>
  <si>
    <t>Hardware</t>
  </si>
  <si>
    <t>SUBDIRECCIÓN DE INFRAESTRUCTURA CULTURAL Y PATRIMONIO CULTURAL</t>
  </si>
  <si>
    <t>DIRECCIÓN DE LECTURA Y BIBLIOTECAS</t>
  </si>
  <si>
    <t>DIRECCIÓN DE GESTIÓN CORPORATIVA</t>
  </si>
  <si>
    <t>Recurso Humano</t>
  </si>
  <si>
    <t>GRUPO INTERNO DE TRABAJO DE TALENTO HUMANO</t>
  </si>
  <si>
    <t>GRUPO INTERNO DE TRABAJO DE GESTIÓN FINANCIERA</t>
  </si>
  <si>
    <t>Infraestructura Crítica Cibernética</t>
  </si>
  <si>
    <t>GRUPO INTERNO DE TRABAJO DE GESTIÓN DE SERVICIOS ADMINISTRATIVOS</t>
  </si>
  <si>
    <t>GESTIÓN DOCUMENTAL, ARCHIVO Y CORRESPONDENCIA</t>
  </si>
  <si>
    <t>Económico</t>
  </si>
  <si>
    <t>Evitar</t>
  </si>
  <si>
    <t>Reducir (compartir)</t>
  </si>
  <si>
    <t>Económico y Reputacional</t>
  </si>
  <si>
    <t>Reducir (mitigar)</t>
  </si>
  <si>
    <t>Plan de accion (solo para la opción reducir)</t>
  </si>
  <si>
    <t>Finalizado</t>
  </si>
  <si>
    <t>En curso</t>
  </si>
  <si>
    <t>Sin Iniciar</t>
  </si>
  <si>
    <t>1. Ejecucion y Administracion de procesos</t>
  </si>
  <si>
    <t>2. Fraude Externo</t>
  </si>
  <si>
    <t>3. Fraude Interno</t>
  </si>
  <si>
    <t>5. Relaciones Laborales</t>
  </si>
  <si>
    <t>7. Daños Activos Fisicos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</si>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</sst>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6">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theme="1"/>
      <name val="Calibri"/>
      <scheme val="minor"/>
    </font>
    <font>
      <sz val="11"/>
      <color rgb="FFFF0000"/>
      <name val="Calibri"/>
    </font>
    <font>
      <sz val="11"/>
      <color rgb="FF030303"/>
      <name val="Arial"/>
    </font>
    <font>
      <b/>
      <sz val="11"/>
      <color theme="1"/>
      <name val="Calibri"/>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b/>
      <sz val="10"/>
      <color theme="0"/>
      <name val="Times New Roman"/>
    </font>
    <font>
      <sz val="9"/>
      <color rgb="FF000000"/>
      <name val="Arial Narrow"/>
    </font>
    <font>
      <sz val="10"/>
      <color theme="1"/>
      <name val="Times New Roman"/>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
      <patternFill patternType="solid">
        <fgColor rgb="FF242BB9"/>
        <bgColor rgb="FF242BB9"/>
      </patternFill>
    </fill>
    <fill>
      <patternFill patternType="solid">
        <fgColor rgb="FFFFFFFF"/>
        <bgColor rgb="FFFFFFFF"/>
      </patternFill>
    </fill>
  </fills>
  <borders count="128">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s>
  <cellStyleXfs count="1">
    <xf numFmtId="0" fontId="0" fillId="0" borderId="0"/>
  </cellStyleXfs>
  <cellXfs count="298">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4" xfId="0" applyFont="1" applyBorder="1" applyAlignment="1">
      <alignment horizontal="center" vertical="top" wrapText="1"/>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0" fontId="6" fillId="0" borderId="59" xfId="0" applyFont="1" applyBorder="1" applyAlignment="1">
      <alignment horizontal="center" vertical="top" textRotation="90"/>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4" fontId="6" fillId="0" borderId="59" xfId="0" applyNumberFormat="1" applyFont="1" applyBorder="1" applyAlignment="1">
      <alignment horizontal="center" vertical="top"/>
    </xf>
    <xf numFmtId="0" fontId="6" fillId="2" borderId="1" xfId="0" applyFont="1" applyFill="1" applyBorder="1" applyAlignment="1">
      <alignment vertical="center"/>
    </xf>
    <xf numFmtId="0" fontId="6" fillId="0" borderId="60" xfId="0" applyFont="1" applyBorder="1" applyAlignment="1">
      <alignment horizontal="center" vertical="top" wrapText="1"/>
    </xf>
    <xf numFmtId="0" fontId="6" fillId="0" borderId="59" xfId="0" applyFont="1" applyBorder="1" applyAlignment="1">
      <alignment horizontal="left" vertical="top"/>
    </xf>
    <xf numFmtId="0" fontId="6" fillId="0" borderId="54" xfId="0" applyFont="1" applyBorder="1" applyAlignment="1">
      <alignment horizontal="center" vertical="top" textRotation="90"/>
    </xf>
    <xf numFmtId="0" fontId="4" fillId="0" borderId="59" xfId="0" applyFont="1" applyBorder="1" applyAlignment="1">
      <alignment horizontal="left" vertical="top" wrapText="1"/>
    </xf>
    <xf numFmtId="0" fontId="6" fillId="0" borderId="57" xfId="0" applyFont="1" applyBorder="1" applyAlignment="1">
      <alignment horizontal="center" vertical="top" wrapText="1"/>
    </xf>
    <xf numFmtId="0" fontId="6" fillId="0" borderId="59"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19" fillId="2" borderId="1" xfId="0" applyFont="1" applyFill="1" applyBorder="1" applyAlignment="1">
      <alignment vertical="center"/>
    </xf>
    <xf numFmtId="0" fontId="22" fillId="6" borderId="91" xfId="0" applyFont="1" applyFill="1" applyBorder="1" applyAlignment="1">
      <alignment horizontal="center" vertical="center" wrapText="1" readingOrder="1"/>
    </xf>
    <xf numFmtId="0" fontId="22" fillId="6" borderId="92" xfId="0" applyFont="1" applyFill="1" applyBorder="1" applyAlignment="1">
      <alignment horizontal="center" vertical="center" wrapText="1" readingOrder="1"/>
    </xf>
    <xf numFmtId="0" fontId="22" fillId="6" borderId="93" xfId="0" applyFont="1" applyFill="1" applyBorder="1" applyAlignment="1">
      <alignment horizontal="center" vertical="center" wrapText="1" readingOrder="1"/>
    </xf>
    <xf numFmtId="0" fontId="22" fillId="7" borderId="91" xfId="0" applyFont="1" applyFill="1" applyBorder="1" applyAlignment="1">
      <alignment horizontal="center" wrapText="1" readingOrder="1"/>
    </xf>
    <xf numFmtId="0" fontId="22" fillId="7" borderId="92" xfId="0" applyFont="1" applyFill="1" applyBorder="1" applyAlignment="1">
      <alignment horizontal="center" wrapText="1" readingOrder="1"/>
    </xf>
    <xf numFmtId="0" fontId="22" fillId="7" borderId="93" xfId="0" applyFont="1" applyFill="1" applyBorder="1" applyAlignment="1">
      <alignment horizontal="center" wrapText="1" readingOrder="1"/>
    </xf>
    <xf numFmtId="0" fontId="22" fillId="6" borderId="19" xfId="0" applyFont="1" applyFill="1" applyBorder="1" applyAlignment="1">
      <alignment horizontal="center" vertical="center" wrapText="1" readingOrder="1"/>
    </xf>
    <xf numFmtId="0" fontId="22" fillId="6" borderId="1" xfId="0" applyFont="1" applyFill="1" applyBorder="1" applyAlignment="1">
      <alignment horizontal="center" vertical="center" wrapText="1" readingOrder="1"/>
    </xf>
    <xf numFmtId="0" fontId="22" fillId="6" borderId="20" xfId="0" applyFont="1" applyFill="1" applyBorder="1" applyAlignment="1">
      <alignment horizontal="center" vertical="center" wrapText="1" readingOrder="1"/>
    </xf>
    <xf numFmtId="0" fontId="22" fillId="7" borderId="19" xfId="0" applyFont="1" applyFill="1" applyBorder="1" applyAlignment="1">
      <alignment horizontal="center" wrapText="1" readingOrder="1"/>
    </xf>
    <xf numFmtId="0" fontId="22" fillId="7" borderId="1" xfId="0" applyFont="1" applyFill="1" applyBorder="1" applyAlignment="1">
      <alignment horizontal="center" wrapText="1" readingOrder="1"/>
    </xf>
    <xf numFmtId="0" fontId="22" fillId="7" borderId="20" xfId="0" applyFont="1" applyFill="1" applyBorder="1" applyAlignment="1">
      <alignment horizontal="center" wrapText="1" readingOrder="1"/>
    </xf>
    <xf numFmtId="0" fontId="22" fillId="6" borderId="40" xfId="0" applyFont="1" applyFill="1" applyBorder="1" applyAlignment="1">
      <alignment horizontal="center" vertical="center" wrapText="1" readingOrder="1"/>
    </xf>
    <xf numFmtId="0" fontId="22" fillId="6" borderId="41" xfId="0" applyFont="1" applyFill="1" applyBorder="1" applyAlignment="1">
      <alignment horizontal="center" vertical="center" wrapText="1" readingOrder="1"/>
    </xf>
    <xf numFmtId="0" fontId="22" fillId="6" borderId="42" xfId="0" applyFont="1" applyFill="1" applyBorder="1" applyAlignment="1">
      <alignment horizontal="center" vertical="center" wrapText="1" readingOrder="1"/>
    </xf>
    <xf numFmtId="0" fontId="22" fillId="7" borderId="40" xfId="0" applyFont="1" applyFill="1" applyBorder="1" applyAlignment="1">
      <alignment horizontal="center" wrapText="1" readingOrder="1"/>
    </xf>
    <xf numFmtId="0" fontId="22" fillId="7" borderId="41" xfId="0" applyFont="1" applyFill="1" applyBorder="1" applyAlignment="1">
      <alignment horizontal="center" wrapText="1" readingOrder="1"/>
    </xf>
    <xf numFmtId="0" fontId="22" fillId="7" borderId="42" xfId="0" applyFont="1" applyFill="1" applyBorder="1" applyAlignment="1">
      <alignment horizontal="center" wrapText="1" readingOrder="1"/>
    </xf>
    <xf numFmtId="0" fontId="22" fillId="8" borderId="91" xfId="0" applyFont="1" applyFill="1" applyBorder="1" applyAlignment="1">
      <alignment horizontal="center" wrapText="1" readingOrder="1"/>
    </xf>
    <xf numFmtId="0" fontId="22" fillId="8" borderId="92" xfId="0" applyFont="1" applyFill="1" applyBorder="1" applyAlignment="1">
      <alignment horizontal="center" wrapText="1" readingOrder="1"/>
    </xf>
    <xf numFmtId="0" fontId="22" fillId="8" borderId="93" xfId="0" applyFont="1" applyFill="1" applyBorder="1" applyAlignment="1">
      <alignment horizont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92" xfId="0" applyFont="1" applyFill="1" applyBorder="1" applyAlignment="1">
      <alignment horizontal="center" wrapText="1" readingOrder="1"/>
    </xf>
    <xf numFmtId="0" fontId="22" fillId="9" borderId="93"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5" fillId="0" borderId="0" xfId="0" applyFont="1" applyAlignment="1">
      <alignment horizontal="center" vertical="center" wrapText="1"/>
    </xf>
    <xf numFmtId="0" fontId="26" fillId="10" borderId="1" xfId="0" applyFont="1" applyFill="1" applyBorder="1" applyAlignment="1">
      <alignment horizontal="center" vertical="center" wrapText="1" readingOrder="1"/>
    </xf>
    <xf numFmtId="0" fontId="27" fillId="9" borderId="94" xfId="0" applyFont="1" applyFill="1" applyBorder="1" applyAlignment="1">
      <alignment horizontal="center" vertical="center" wrapText="1" readingOrder="1"/>
    </xf>
    <xf numFmtId="0" fontId="27" fillId="0" borderId="95" xfId="0" applyFont="1" applyBorder="1" applyAlignment="1">
      <alignment horizontal="left" vertical="center" wrapText="1" readingOrder="1"/>
    </xf>
    <xf numFmtId="9" fontId="27" fillId="0" borderId="95" xfId="0" applyNumberFormat="1" applyFont="1" applyBorder="1" applyAlignment="1">
      <alignment horizontal="center" vertical="center" wrapText="1" readingOrder="1"/>
    </xf>
    <xf numFmtId="0" fontId="27" fillId="11" borderId="96" xfId="0" applyFont="1" applyFill="1" applyBorder="1" applyAlignment="1">
      <alignment horizontal="center" vertical="center" wrapText="1" readingOrder="1"/>
    </xf>
    <xf numFmtId="0" fontId="27" fillId="0" borderId="96" xfId="0" applyFont="1" applyBorder="1" applyAlignment="1">
      <alignment horizontal="left" vertical="center" wrapText="1" readingOrder="1"/>
    </xf>
    <xf numFmtId="9" fontId="27" fillId="0" borderId="96" xfId="0" applyNumberFormat="1" applyFont="1" applyBorder="1" applyAlignment="1">
      <alignment horizontal="center" vertical="center" wrapText="1" readingOrder="1"/>
    </xf>
    <xf numFmtId="0" fontId="27" fillId="12" borderId="96" xfId="0" applyFont="1" applyFill="1" applyBorder="1" applyAlignment="1">
      <alignment horizontal="center" vertical="center" wrapText="1" readingOrder="1"/>
    </xf>
    <xf numFmtId="0" fontId="27" fillId="13" borderId="96" xfId="0" applyFont="1" applyFill="1" applyBorder="1" applyAlignment="1">
      <alignment horizontal="center" vertical="center" wrapText="1" readingOrder="1"/>
    </xf>
    <xf numFmtId="0" fontId="28" fillId="14"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31" fillId="10" borderId="1" xfId="0" applyFont="1" applyFill="1" applyBorder="1" applyAlignment="1">
      <alignment horizontal="center" vertical="center" wrapText="1" readingOrder="1"/>
    </xf>
    <xf numFmtId="0" fontId="32" fillId="2" borderId="1" xfId="0" applyFont="1" applyFill="1" applyBorder="1"/>
    <xf numFmtId="0" fontId="33" fillId="9" borderId="94" xfId="0" applyFont="1" applyFill="1" applyBorder="1" applyAlignment="1">
      <alignment horizontal="center" vertical="center" wrapText="1" readingOrder="1"/>
    </xf>
    <xf numFmtId="0" fontId="33" fillId="0" borderId="95" xfId="0" applyFont="1" applyBorder="1" applyAlignment="1">
      <alignment horizontal="center" vertical="center" wrapText="1" readingOrder="1"/>
    </xf>
    <xf numFmtId="0" fontId="33" fillId="0" borderId="95" xfId="0" applyFont="1" applyBorder="1" applyAlignment="1">
      <alignment horizontal="left" vertical="center" wrapText="1" readingOrder="1"/>
    </xf>
    <xf numFmtId="0" fontId="33" fillId="11" borderId="96" xfId="0" applyFont="1" applyFill="1" applyBorder="1" applyAlignment="1">
      <alignment horizontal="center" vertical="center" wrapText="1" readingOrder="1"/>
    </xf>
    <xf numFmtId="0" fontId="33" fillId="0" borderId="96" xfId="0" applyFont="1" applyBorder="1" applyAlignment="1">
      <alignment horizontal="center" vertical="center" wrapText="1" readingOrder="1"/>
    </xf>
    <xf numFmtId="0" fontId="33" fillId="0" borderId="96" xfId="0" applyFont="1" applyBorder="1" applyAlignment="1">
      <alignment horizontal="left" vertical="center" wrapText="1" readingOrder="1"/>
    </xf>
    <xf numFmtId="0" fontId="33" fillId="12" borderId="96" xfId="0" applyFont="1" applyFill="1" applyBorder="1" applyAlignment="1">
      <alignment horizontal="center" vertical="center" wrapText="1" readingOrder="1"/>
    </xf>
    <xf numFmtId="0" fontId="33" fillId="13" borderId="96" xfId="0" applyFont="1" applyFill="1" applyBorder="1" applyAlignment="1">
      <alignment horizontal="center" vertical="center" wrapText="1" readingOrder="1"/>
    </xf>
    <xf numFmtId="0" fontId="34" fillId="14" borderId="96"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1"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38" fillId="0" borderId="0" xfId="0" applyFont="1"/>
    <xf numFmtId="0" fontId="1" fillId="0" borderId="0" xfId="0" applyFont="1"/>
    <xf numFmtId="0" fontId="41" fillId="0" borderId="0" xfId="0" applyFont="1"/>
    <xf numFmtId="0" fontId="1" fillId="0" borderId="0" xfId="0" applyFont="1" applyAlignment="1">
      <alignment horizontal="left"/>
    </xf>
    <xf numFmtId="0" fontId="42" fillId="2" borderId="1" xfId="0" applyFont="1" applyFill="1" applyBorder="1"/>
    <xf numFmtId="0" fontId="44" fillId="2" borderId="1" xfId="0" applyFont="1" applyFill="1" applyBorder="1"/>
    <xf numFmtId="0" fontId="45" fillId="15" borderId="101" xfId="0" applyFont="1" applyFill="1" applyBorder="1" applyAlignment="1">
      <alignment horizontal="center" vertical="center" wrapText="1" readingOrder="1"/>
    </xf>
    <xf numFmtId="0" fontId="45" fillId="15" borderId="102" xfId="0" applyFont="1" applyFill="1" applyBorder="1" applyAlignment="1">
      <alignment horizontal="center" vertical="center" wrapText="1" readingOrder="1"/>
    </xf>
    <xf numFmtId="0" fontId="45" fillId="2" borderId="105" xfId="0" applyFont="1" applyFill="1" applyBorder="1" applyAlignment="1">
      <alignment horizontal="center" vertical="center" wrapText="1" readingOrder="1"/>
    </xf>
    <xf numFmtId="0" fontId="46" fillId="2" borderId="105" xfId="0" applyFont="1" applyFill="1" applyBorder="1" applyAlignment="1">
      <alignment horizontal="left" vertical="center" wrapText="1" readingOrder="1"/>
    </xf>
    <xf numFmtId="9" fontId="45" fillId="2" borderId="106" xfId="0" applyNumberFormat="1" applyFont="1" applyFill="1" applyBorder="1" applyAlignment="1">
      <alignment horizontal="center" vertical="center" wrapText="1" readingOrder="1"/>
    </xf>
    <xf numFmtId="0" fontId="45" fillId="2" borderId="109" xfId="0" applyFont="1" applyFill="1" applyBorder="1" applyAlignment="1">
      <alignment horizontal="center" vertical="center" wrapText="1" readingOrder="1"/>
    </xf>
    <xf numFmtId="0" fontId="46" fillId="2" borderId="109" xfId="0" applyFont="1" applyFill="1" applyBorder="1" applyAlignment="1">
      <alignment horizontal="left" vertical="center" wrapText="1" readingOrder="1"/>
    </xf>
    <xf numFmtId="9" fontId="45" fillId="2" borderId="110" xfId="0" applyNumberFormat="1" applyFont="1" applyFill="1" applyBorder="1" applyAlignment="1">
      <alignment horizontal="center" vertical="center" wrapText="1" readingOrder="1"/>
    </xf>
    <xf numFmtId="0" fontId="46" fillId="2" borderId="110" xfId="0" applyFont="1" applyFill="1" applyBorder="1" applyAlignment="1">
      <alignment horizontal="center" vertical="center" wrapText="1" readingOrder="1"/>
    </xf>
    <xf numFmtId="0" fontId="45" fillId="2" borderId="117" xfId="0" applyFont="1" applyFill="1" applyBorder="1" applyAlignment="1">
      <alignment horizontal="center" vertical="center" wrapText="1" readingOrder="1"/>
    </xf>
    <xf numFmtId="0" fontId="46" fillId="2" borderId="117" xfId="0" applyFont="1" applyFill="1" applyBorder="1" applyAlignment="1">
      <alignment horizontal="left" vertical="center" wrapText="1" readingOrder="1"/>
    </xf>
    <xf numFmtId="0" fontId="46" fillId="2" borderId="118" xfId="0" applyFont="1" applyFill="1" applyBorder="1" applyAlignment="1">
      <alignment horizontal="center" vertical="center" wrapText="1" readingOrder="1"/>
    </xf>
    <xf numFmtId="0" fontId="10" fillId="2" borderId="1" xfId="0" applyFont="1" applyFill="1" applyBorder="1"/>
    <xf numFmtId="0" fontId="48" fillId="16" borderId="109" xfId="0" applyFont="1" applyFill="1" applyBorder="1" applyAlignment="1">
      <alignment horizontal="center" vertical="center" wrapText="1"/>
    </xf>
    <xf numFmtId="0" fontId="49" fillId="2" borderId="121" xfId="0" applyFont="1" applyFill="1" applyBorder="1" applyAlignment="1">
      <alignment vertical="center" wrapText="1"/>
    </xf>
    <xf numFmtId="0" fontId="1" fillId="2" borderId="109" xfId="0" applyFont="1" applyFill="1" applyBorder="1"/>
    <xf numFmtId="0" fontId="49" fillId="2" borderId="122" xfId="0" applyFont="1" applyFill="1" applyBorder="1" applyAlignment="1">
      <alignment vertical="center" wrapText="1"/>
    </xf>
    <xf numFmtId="0" fontId="49" fillId="2" borderId="123" xfId="0" applyFont="1" applyFill="1" applyBorder="1" applyAlignment="1">
      <alignment vertical="center" wrapText="1"/>
    </xf>
    <xf numFmtId="0" fontId="48" fillId="16" borderId="125" xfId="0" applyFont="1" applyFill="1" applyBorder="1" applyAlignment="1">
      <alignment vertical="center" wrapText="1"/>
    </xf>
    <xf numFmtId="0" fontId="50" fillId="2" borderId="109" xfId="0" applyFont="1" applyFill="1" applyBorder="1" applyAlignment="1">
      <alignment horizontal="left" vertical="center" wrapText="1"/>
    </xf>
    <xf numFmtId="0" fontId="49" fillId="2" borderId="126" xfId="0" applyFont="1" applyFill="1" applyBorder="1" applyAlignment="1">
      <alignment vertical="center" wrapText="1"/>
    </xf>
    <xf numFmtId="0" fontId="50" fillId="17" borderId="109" xfId="0" applyFont="1" applyFill="1" applyBorder="1" applyAlignment="1">
      <alignment horizontal="left" vertical="center" wrapText="1"/>
    </xf>
    <xf numFmtId="0" fontId="50" fillId="17" borderId="127" xfId="0" applyFont="1" applyFill="1" applyBorder="1" applyAlignment="1">
      <alignment horizontal="left" vertical="center" wrapText="1"/>
    </xf>
    <xf numFmtId="0" fontId="36" fillId="0" borderId="0" xfId="0" applyFont="1" applyAlignment="1">
      <alignment vertical="center"/>
    </xf>
    <xf numFmtId="0" fontId="37" fillId="0" borderId="0" xfId="0" applyFont="1"/>
    <xf numFmtId="0" fontId="42" fillId="0" borderId="0" xfId="0" applyFont="1"/>
    <xf numFmtId="0" fontId="51"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center"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xf>
    <xf numFmtId="0" fontId="8" fillId="4" borderId="49" xfId="0" applyFont="1" applyFill="1" applyBorder="1" applyAlignment="1">
      <alignment horizontal="center" vertical="center"/>
    </xf>
    <xf numFmtId="0" fontId="14" fillId="2" borderId="49" xfId="0" applyFont="1" applyFill="1" applyBorder="1" applyAlignment="1">
      <alignment horizontal="left" vertical="center" wrapText="1"/>
    </xf>
    <xf numFmtId="0" fontId="8" fillId="4" borderId="56" xfId="0" applyFont="1" applyFill="1" applyBorder="1" applyAlignment="1">
      <alignment horizontal="center" vertical="center"/>
    </xf>
    <xf numFmtId="0" fontId="3" fillId="0" borderId="58" xfId="0" applyFont="1" applyBorder="1"/>
    <xf numFmtId="0" fontId="8" fillId="4" borderId="55" xfId="0" applyFont="1" applyFill="1" applyBorder="1" applyAlignment="1">
      <alignment horizontal="center" vertical="center" wrapText="1"/>
    </xf>
    <xf numFmtId="0" fontId="3" fillId="0" borderId="57" xfId="0" applyFont="1" applyBorder="1"/>
    <xf numFmtId="0" fontId="8" fillId="4" borderId="54" xfId="0" applyFont="1" applyFill="1" applyBorder="1" applyAlignment="1">
      <alignment horizontal="center" vertical="center" textRotation="90"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6" fillId="0" borderId="54" xfId="0" applyFont="1" applyBorder="1" applyAlignment="1">
      <alignment horizontal="center" vertical="top"/>
    </xf>
    <xf numFmtId="0" fontId="3" fillId="0" borderId="60" xfId="0" applyFont="1" applyBorder="1"/>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1" xfId="0" applyFont="1" applyBorder="1" applyAlignment="1">
      <alignment horizontal="left" vertical="center" wrapText="1"/>
    </xf>
    <xf numFmtId="0" fontId="8" fillId="4" borderId="56" xfId="0" applyFont="1" applyFill="1" applyBorder="1" applyAlignment="1">
      <alignment horizontal="center" vertical="center" wrapText="1"/>
    </xf>
    <xf numFmtId="0" fontId="2" fillId="4" borderId="54" xfId="0" applyFont="1" applyFill="1" applyBorder="1" applyAlignment="1">
      <alignment horizontal="center" vertical="center" textRotation="90"/>
    </xf>
    <xf numFmtId="0" fontId="8" fillId="4" borderId="55" xfId="0" applyFont="1" applyFill="1" applyBorder="1" applyAlignment="1">
      <alignment horizontal="center" vertical="center"/>
    </xf>
    <xf numFmtId="0" fontId="17" fillId="6"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7" fillId="6"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17" fillId="7" borderId="82" xfId="0" applyFont="1" applyFill="1" applyBorder="1" applyAlignment="1">
      <alignment horizontal="center" wrapText="1" readingOrder="1"/>
    </xf>
    <xf numFmtId="0" fontId="17" fillId="7" borderId="61" xfId="0" applyFont="1" applyFill="1" applyBorder="1" applyAlignment="1">
      <alignment horizontal="center" wrapText="1" readingOrder="1"/>
    </xf>
    <xf numFmtId="0" fontId="17" fillId="6" borderId="70" xfId="0" applyFont="1" applyFill="1" applyBorder="1" applyAlignment="1">
      <alignment horizontal="center" vertical="center" wrapText="1" readingOrder="1"/>
    </xf>
    <xf numFmtId="0" fontId="3" fillId="0" borderId="73" xfId="0" applyFont="1" applyBorder="1"/>
    <xf numFmtId="0" fontId="17" fillId="6"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7" fillId="8" borderId="74" xfId="0" applyFont="1" applyFill="1" applyBorder="1" applyAlignment="1">
      <alignment horizontal="center" wrapText="1" readingOrder="1"/>
    </xf>
    <xf numFmtId="0" fontId="3" fillId="0" borderId="72" xfId="0" applyFont="1" applyBorder="1"/>
    <xf numFmtId="0" fontId="17" fillId="8" borderId="70" xfId="0" applyFont="1" applyFill="1" applyBorder="1" applyAlignment="1">
      <alignment horizontal="center" wrapText="1" readingOrder="1"/>
    </xf>
    <xf numFmtId="0" fontId="17" fillId="7" borderId="70" xfId="0" applyFont="1" applyFill="1" applyBorder="1" applyAlignment="1">
      <alignment horizontal="center" wrapText="1" readingOrder="1"/>
    </xf>
    <xf numFmtId="0" fontId="17" fillId="7" borderId="74" xfId="0" applyFont="1" applyFill="1" applyBorder="1" applyAlignment="1">
      <alignment horizontal="center" wrapText="1" readingOrder="1"/>
    </xf>
    <xf numFmtId="0" fontId="17" fillId="8" borderId="61" xfId="0" applyFont="1" applyFill="1" applyBorder="1" applyAlignment="1">
      <alignment horizontal="center" wrapText="1" readingOrder="1"/>
    </xf>
    <xf numFmtId="0" fontId="17" fillId="8" borderId="82" xfId="0" applyFont="1" applyFill="1" applyBorder="1" applyAlignment="1">
      <alignment horizontal="center" wrapText="1" readingOrder="1"/>
    </xf>
    <xf numFmtId="0" fontId="18" fillId="9"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8" fillId="7" borderId="75" xfId="0" applyFont="1" applyFill="1" applyBorder="1" applyAlignment="1">
      <alignment horizontal="center" vertical="center" wrapText="1" readingOrder="1"/>
    </xf>
    <xf numFmtId="0" fontId="18" fillId="6" borderId="75" xfId="0" applyFont="1" applyFill="1" applyBorder="1" applyAlignment="1">
      <alignment horizontal="center" vertical="center" wrapText="1" readingOrder="1"/>
    </xf>
    <xf numFmtId="0" fontId="18" fillId="8" borderId="75" xfId="0" applyFont="1" applyFill="1" applyBorder="1" applyAlignment="1">
      <alignment horizontal="center" vertical="center" wrapText="1" readingOrder="1"/>
    </xf>
    <xf numFmtId="0" fontId="17" fillId="9" borderId="61" xfId="0" applyFont="1" applyFill="1" applyBorder="1" applyAlignment="1">
      <alignment horizontal="center" wrapText="1" readingOrder="1"/>
    </xf>
    <xf numFmtId="0" fontId="16"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7" fillId="9" borderId="70" xfId="0" applyFont="1" applyFill="1" applyBorder="1" applyAlignment="1">
      <alignment horizontal="center" wrapText="1" readingOrder="1"/>
    </xf>
    <xf numFmtId="0" fontId="17" fillId="9" borderId="82" xfId="0" applyFont="1" applyFill="1" applyBorder="1" applyAlignment="1">
      <alignment horizontal="center" wrapText="1" readingOrder="1"/>
    </xf>
    <xf numFmtId="0" fontId="17" fillId="9" borderId="74" xfId="0" applyFont="1" applyFill="1" applyBorder="1" applyAlignment="1">
      <alignment horizontal="center" wrapText="1" readingOrder="1"/>
    </xf>
    <xf numFmtId="0" fontId="12" fillId="0" borderId="0" xfId="0" applyFont="1" applyAlignment="1">
      <alignment horizontal="center" vertical="center" wrapText="1"/>
    </xf>
    <xf numFmtId="0" fontId="15" fillId="5"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5" fillId="5" borderId="61" xfId="0" applyFont="1" applyFill="1" applyBorder="1" applyAlignment="1">
      <alignment horizontal="center" vertical="center" textRotation="90" wrapText="1" readingOrder="1"/>
    </xf>
    <xf numFmtId="0" fontId="23" fillId="6" borderId="75" xfId="0" applyFont="1" applyFill="1" applyBorder="1" applyAlignment="1">
      <alignment horizontal="center" vertical="center" wrapText="1" readingOrder="1"/>
    </xf>
    <xf numFmtId="0" fontId="23" fillId="8" borderId="75" xfId="0" applyFont="1" applyFill="1" applyBorder="1" applyAlignment="1">
      <alignment horizontal="center" vertical="center" wrapText="1" readingOrder="1"/>
    </xf>
    <xf numFmtId="0" fontId="23" fillId="7" borderId="75" xfId="0" applyFont="1" applyFill="1" applyBorder="1" applyAlignment="1">
      <alignment horizontal="center" vertical="center" wrapText="1" readingOrder="1"/>
    </xf>
    <xf numFmtId="0" fontId="23" fillId="9" borderId="75" xfId="0" applyFont="1" applyFill="1" applyBorder="1" applyAlignment="1">
      <alignment horizontal="center" vertical="center" wrapText="1" readingOrder="1"/>
    </xf>
    <xf numFmtId="0" fontId="21" fillId="0" borderId="7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center" vertical="center"/>
    </xf>
    <xf numFmtId="0" fontId="29" fillId="0" borderId="0" xfId="0" applyFont="1" applyAlignment="1">
      <alignment horizontal="center" vertical="center"/>
    </xf>
    <xf numFmtId="0" fontId="45"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3"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5" fillId="15" borderId="97" xfId="0" applyFont="1" applyFill="1" applyBorder="1" applyAlignment="1">
      <alignment horizontal="center" vertical="center" wrapText="1" readingOrder="1"/>
    </xf>
    <xf numFmtId="0" fontId="3" fillId="0" borderId="100" xfId="0" applyFont="1" applyBorder="1"/>
    <xf numFmtId="0" fontId="45"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5" fillId="2" borderId="104" xfId="0" applyFont="1" applyFill="1" applyBorder="1" applyAlignment="1">
      <alignment horizontal="center" vertical="center" wrapText="1" readingOrder="1"/>
    </xf>
    <xf numFmtId="0" fontId="3" fillId="0" borderId="108" xfId="0" applyFont="1" applyBorder="1"/>
    <xf numFmtId="0" fontId="45" fillId="2" borderId="114" xfId="0" applyFont="1" applyFill="1" applyBorder="1" applyAlignment="1">
      <alignment horizontal="center" vertical="center" wrapText="1" readingOrder="1"/>
    </xf>
    <xf numFmtId="0" fontId="3" fillId="0" borderId="115" xfId="0" applyFont="1" applyBorder="1"/>
    <xf numFmtId="0" fontId="47" fillId="2" borderId="52" xfId="0" applyFont="1" applyFill="1" applyBorder="1" applyAlignment="1">
      <alignment horizontal="left" vertical="center" wrapText="1"/>
    </xf>
    <xf numFmtId="0" fontId="48" fillId="16" borderId="119" xfId="0" applyFont="1" applyFill="1" applyBorder="1" applyAlignment="1">
      <alignment horizontal="center" vertical="center" wrapText="1"/>
    </xf>
    <xf numFmtId="0" fontId="3" fillId="0" borderId="120" xfId="0" applyFont="1" applyBorder="1"/>
    <xf numFmtId="0" fontId="50" fillId="2" borderId="112" xfId="0" applyFont="1" applyFill="1" applyBorder="1" applyAlignment="1">
      <alignment horizontal="center" vertical="center" wrapText="1"/>
    </xf>
    <xf numFmtId="0" fontId="3" fillId="0" borderId="124" xfId="0" applyFont="1" applyBorder="1"/>
  </cellXfs>
  <cellStyles count="1">
    <cellStyle name="Normal" xfId="0" builtinId="0"/>
  </cellStyles>
  <dxfs count="122">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121"/>
      <tableStyleElement type="firstRowStripe" dxfId="120"/>
      <tableStyleElement type="secondRowStripe" dxfId="119"/>
    </tableStyle>
    <tableStyle name="Tabla Impacto-style 2" pivot="0" count="3" xr9:uid="{00000000-0011-0000-FFFF-FFFF01000000}">
      <tableStyleElement type="headerRow" dxfId="118"/>
      <tableStyleElement type="firstRowStripe" dxfId="117"/>
      <tableStyleElement type="secondRowStripe" dxfId="1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28:C235">
  <tableColumns count="2">
    <tableColumn id="1" xr3:uid="{00000000-0010-0000-0100-000001000000}" name="Criterios"/>
    <tableColumn id="2" xr3:uid="{00000000-0010-0000-0100-000002000000}" name="Subcriterios"/>
  </tableColumns>
  <tableStyleInfo name="Tabla Impacto-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64" t="s">
        <v>0</v>
      </c>
      <c r="C2" s="165"/>
      <c r="D2" s="165"/>
      <c r="E2" s="165"/>
      <c r="F2" s="165"/>
      <c r="G2" s="165"/>
      <c r="H2" s="166"/>
      <c r="I2" s="1"/>
      <c r="J2" s="1"/>
      <c r="K2" s="1"/>
      <c r="L2" s="1"/>
      <c r="M2" s="1"/>
      <c r="N2" s="1"/>
      <c r="O2" s="1"/>
      <c r="P2" s="1"/>
      <c r="Q2" s="1"/>
      <c r="R2" s="1"/>
      <c r="S2" s="1"/>
      <c r="T2" s="1"/>
      <c r="U2" s="1"/>
      <c r="V2" s="1"/>
      <c r="W2" s="1"/>
      <c r="X2" s="1"/>
      <c r="Y2" s="1"/>
      <c r="Z2" s="1"/>
    </row>
    <row r="3" spans="1:26" ht="14.25" customHeight="1">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167" t="s">
        <v>1</v>
      </c>
      <c r="C4" s="168"/>
      <c r="D4" s="168"/>
      <c r="E4" s="168"/>
      <c r="F4" s="168"/>
      <c r="G4" s="168"/>
      <c r="H4" s="169"/>
      <c r="I4" s="1"/>
      <c r="J4" s="1"/>
      <c r="K4" s="1"/>
      <c r="L4" s="1"/>
      <c r="M4" s="1"/>
      <c r="N4" s="1"/>
      <c r="O4" s="1"/>
      <c r="P4" s="1"/>
      <c r="Q4" s="1"/>
      <c r="R4" s="1"/>
      <c r="S4" s="1"/>
      <c r="T4" s="1"/>
      <c r="U4" s="1"/>
      <c r="V4" s="1"/>
      <c r="W4" s="1"/>
      <c r="X4" s="1"/>
      <c r="Y4" s="1"/>
      <c r="Z4" s="1"/>
    </row>
    <row r="5" spans="1:26" ht="63" customHeight="1">
      <c r="A5" s="1"/>
      <c r="B5" s="170"/>
      <c r="C5" s="171"/>
      <c r="D5" s="171"/>
      <c r="E5" s="171"/>
      <c r="F5" s="171"/>
      <c r="G5" s="171"/>
      <c r="H5" s="172"/>
      <c r="I5" s="1"/>
      <c r="J5" s="1"/>
      <c r="K5" s="1"/>
      <c r="L5" s="1"/>
      <c r="M5" s="1"/>
      <c r="N5" s="1"/>
      <c r="O5" s="1"/>
      <c r="P5" s="1"/>
      <c r="Q5" s="1"/>
      <c r="R5" s="1"/>
      <c r="S5" s="1"/>
      <c r="T5" s="1"/>
      <c r="U5" s="1"/>
      <c r="V5" s="1"/>
      <c r="W5" s="1"/>
      <c r="X5" s="1"/>
      <c r="Y5" s="1"/>
      <c r="Z5" s="1"/>
    </row>
    <row r="6" spans="1:26" ht="14.25" customHeight="1">
      <c r="A6" s="1"/>
      <c r="B6" s="173" t="s">
        <v>2</v>
      </c>
      <c r="C6" s="174"/>
      <c r="D6" s="174"/>
      <c r="E6" s="174"/>
      <c r="F6" s="174"/>
      <c r="G6" s="174"/>
      <c r="H6" s="175"/>
      <c r="I6" s="1"/>
      <c r="J6" s="1"/>
      <c r="K6" s="1"/>
      <c r="L6" s="1"/>
      <c r="M6" s="1"/>
      <c r="N6" s="1"/>
      <c r="O6" s="1"/>
      <c r="P6" s="1"/>
      <c r="Q6" s="1"/>
      <c r="R6" s="1"/>
      <c r="S6" s="1"/>
      <c r="T6" s="1"/>
      <c r="U6" s="1"/>
      <c r="V6" s="1"/>
      <c r="W6" s="1"/>
      <c r="X6" s="1"/>
      <c r="Y6" s="1"/>
      <c r="Z6" s="1"/>
    </row>
    <row r="7" spans="1:26" ht="95.25" customHeight="1">
      <c r="A7" s="1"/>
      <c r="B7" s="176" t="s">
        <v>3</v>
      </c>
      <c r="C7" s="177"/>
      <c r="D7" s="177"/>
      <c r="E7" s="177"/>
      <c r="F7" s="177"/>
      <c r="G7" s="177"/>
      <c r="H7" s="178"/>
      <c r="I7" s="1"/>
      <c r="J7" s="1"/>
      <c r="K7" s="1"/>
      <c r="L7" s="1"/>
      <c r="M7" s="1"/>
      <c r="N7" s="1"/>
      <c r="O7" s="1"/>
      <c r="P7" s="1"/>
      <c r="Q7" s="1"/>
      <c r="R7" s="1"/>
      <c r="S7" s="1"/>
      <c r="T7" s="1"/>
      <c r="U7" s="1"/>
      <c r="V7" s="1"/>
      <c r="W7" s="1"/>
      <c r="X7" s="1"/>
      <c r="Y7" s="1"/>
      <c r="Z7" s="1"/>
    </row>
    <row r="8" spans="1:26" ht="14.25" customHeight="1">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179" t="s">
        <v>4</v>
      </c>
      <c r="C9" s="168"/>
      <c r="D9" s="168"/>
      <c r="E9" s="168"/>
      <c r="F9" s="168"/>
      <c r="G9" s="168"/>
      <c r="H9" s="169"/>
      <c r="I9" s="1"/>
      <c r="J9" s="1"/>
      <c r="K9" s="1"/>
      <c r="L9" s="1"/>
      <c r="M9" s="1"/>
      <c r="N9" s="1"/>
      <c r="O9" s="1"/>
      <c r="P9" s="1"/>
      <c r="Q9" s="1"/>
      <c r="R9" s="1"/>
      <c r="S9" s="1"/>
      <c r="T9" s="1"/>
      <c r="U9" s="1"/>
      <c r="V9" s="1"/>
      <c r="W9" s="1"/>
      <c r="X9" s="1"/>
      <c r="Y9" s="1"/>
      <c r="Z9" s="1"/>
    </row>
    <row r="10" spans="1:26" ht="44.25" customHeight="1">
      <c r="A10" s="1"/>
      <c r="B10" s="180"/>
      <c r="C10" s="168"/>
      <c r="D10" s="168"/>
      <c r="E10" s="168"/>
      <c r="F10" s="168"/>
      <c r="G10" s="168"/>
      <c r="H10" s="169"/>
      <c r="I10" s="1"/>
      <c r="J10" s="1"/>
      <c r="K10" s="1"/>
      <c r="L10" s="1"/>
      <c r="M10" s="1"/>
      <c r="N10" s="1"/>
      <c r="O10" s="1"/>
      <c r="P10" s="1"/>
      <c r="Q10" s="1"/>
      <c r="R10" s="1"/>
      <c r="S10" s="1"/>
      <c r="T10" s="1"/>
      <c r="U10" s="1"/>
      <c r="V10" s="1"/>
      <c r="W10" s="1"/>
      <c r="X10" s="1"/>
      <c r="Y10" s="1"/>
      <c r="Z10" s="1"/>
    </row>
    <row r="11" spans="1:26" ht="14.25" customHeight="1">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ht="14.25" customHeight="1">
      <c r="A12" s="1"/>
      <c r="B12" s="8"/>
      <c r="C12" s="181" t="s">
        <v>5</v>
      </c>
      <c r="D12" s="182"/>
      <c r="E12" s="183" t="s">
        <v>6</v>
      </c>
      <c r="F12" s="184"/>
      <c r="G12" s="9"/>
      <c r="H12" s="12"/>
      <c r="I12" s="1"/>
      <c r="J12" s="1"/>
      <c r="K12" s="1"/>
      <c r="L12" s="1"/>
      <c r="M12" s="1"/>
      <c r="N12" s="1"/>
      <c r="O12" s="1"/>
      <c r="P12" s="1"/>
      <c r="Q12" s="1"/>
      <c r="R12" s="1"/>
      <c r="S12" s="1"/>
      <c r="T12" s="1"/>
      <c r="U12" s="1"/>
      <c r="V12" s="1"/>
      <c r="W12" s="1"/>
      <c r="X12" s="1"/>
      <c r="Y12" s="1"/>
      <c r="Z12" s="1"/>
    </row>
    <row r="13" spans="1:26" ht="35.25" customHeight="1">
      <c r="A13" s="1"/>
      <c r="B13" s="8"/>
      <c r="C13" s="185" t="s">
        <v>7</v>
      </c>
      <c r="D13" s="186"/>
      <c r="E13" s="187" t="s">
        <v>8</v>
      </c>
      <c r="F13" s="188"/>
      <c r="G13" s="9"/>
      <c r="H13" s="12"/>
      <c r="I13" s="1"/>
      <c r="J13" s="1"/>
      <c r="K13" s="1"/>
      <c r="L13" s="1"/>
      <c r="M13" s="1"/>
      <c r="N13" s="1"/>
      <c r="O13" s="1"/>
      <c r="P13" s="1"/>
      <c r="Q13" s="1"/>
      <c r="R13" s="1"/>
      <c r="S13" s="1"/>
      <c r="T13" s="1"/>
      <c r="U13" s="1"/>
      <c r="V13" s="1"/>
      <c r="W13" s="1"/>
      <c r="X13" s="1"/>
      <c r="Y13" s="1"/>
      <c r="Z13" s="1"/>
    </row>
    <row r="14" spans="1:26" ht="35.25" customHeight="1">
      <c r="A14" s="1"/>
      <c r="B14" s="8"/>
      <c r="C14" s="185" t="s">
        <v>9</v>
      </c>
      <c r="D14" s="186"/>
      <c r="E14" s="187" t="s">
        <v>10</v>
      </c>
      <c r="F14" s="188"/>
      <c r="G14" s="9"/>
      <c r="H14" s="12"/>
      <c r="I14" s="1"/>
      <c r="J14" s="1"/>
      <c r="K14" s="1"/>
      <c r="L14" s="1"/>
      <c r="M14" s="1"/>
      <c r="N14" s="1"/>
      <c r="O14" s="1"/>
      <c r="P14" s="1"/>
      <c r="Q14" s="1"/>
      <c r="R14" s="1"/>
      <c r="S14" s="1"/>
      <c r="T14" s="1"/>
      <c r="U14" s="1"/>
      <c r="V14" s="1"/>
      <c r="W14" s="1"/>
      <c r="X14" s="1"/>
      <c r="Y14" s="1"/>
      <c r="Z14" s="1"/>
    </row>
    <row r="15" spans="1:26" ht="25.5" customHeight="1">
      <c r="A15" s="1"/>
      <c r="B15" s="8"/>
      <c r="C15" s="185" t="s">
        <v>11</v>
      </c>
      <c r="D15" s="186"/>
      <c r="E15" s="187" t="s">
        <v>12</v>
      </c>
      <c r="F15" s="188"/>
      <c r="G15" s="9"/>
      <c r="H15" s="12"/>
      <c r="I15" s="1"/>
      <c r="J15" s="1"/>
      <c r="K15" s="1"/>
      <c r="L15" s="1"/>
      <c r="M15" s="1"/>
      <c r="N15" s="1"/>
      <c r="O15" s="1"/>
      <c r="P15" s="1"/>
      <c r="Q15" s="1"/>
      <c r="R15" s="1"/>
      <c r="S15" s="1"/>
      <c r="T15" s="1"/>
      <c r="U15" s="1"/>
      <c r="V15" s="1"/>
      <c r="W15" s="1"/>
      <c r="X15" s="1"/>
      <c r="Y15" s="1"/>
      <c r="Z15" s="1"/>
    </row>
    <row r="16" spans="1:26" ht="24.75" customHeight="1">
      <c r="A16" s="1"/>
      <c r="B16" s="8"/>
      <c r="C16" s="185" t="s">
        <v>13</v>
      </c>
      <c r="D16" s="186"/>
      <c r="E16" s="187" t="s">
        <v>14</v>
      </c>
      <c r="F16" s="188"/>
      <c r="G16" s="9"/>
      <c r="H16" s="12"/>
      <c r="I16" s="1"/>
      <c r="J16" s="1"/>
      <c r="K16" s="1"/>
      <c r="L16" s="1"/>
      <c r="M16" s="1"/>
      <c r="N16" s="1"/>
      <c r="O16" s="1"/>
      <c r="P16" s="1"/>
      <c r="Q16" s="1"/>
      <c r="R16" s="1"/>
      <c r="S16" s="1"/>
      <c r="T16" s="1"/>
      <c r="U16" s="1"/>
      <c r="V16" s="1"/>
      <c r="W16" s="1"/>
      <c r="X16" s="1"/>
      <c r="Y16" s="1"/>
      <c r="Z16" s="1"/>
    </row>
    <row r="17" spans="1:26" ht="21" customHeight="1">
      <c r="A17" s="1"/>
      <c r="B17" s="8"/>
      <c r="C17" s="185" t="s">
        <v>15</v>
      </c>
      <c r="D17" s="186"/>
      <c r="E17" s="187" t="s">
        <v>16</v>
      </c>
      <c r="F17" s="188"/>
      <c r="G17" s="9"/>
      <c r="H17" s="12"/>
      <c r="I17" s="1"/>
      <c r="J17" s="1"/>
      <c r="K17" s="1"/>
      <c r="L17" s="1"/>
      <c r="M17" s="1"/>
      <c r="N17" s="1"/>
      <c r="O17" s="1"/>
      <c r="P17" s="1"/>
      <c r="Q17" s="1"/>
      <c r="R17" s="1"/>
      <c r="S17" s="1"/>
      <c r="T17" s="1"/>
      <c r="U17" s="1"/>
      <c r="V17" s="1"/>
      <c r="W17" s="1"/>
      <c r="X17" s="1"/>
      <c r="Y17" s="1"/>
      <c r="Z17" s="1"/>
    </row>
    <row r="18" spans="1:26" ht="83.25" customHeight="1">
      <c r="A18" s="1"/>
      <c r="B18" s="8"/>
      <c r="C18" s="153" t="s">
        <v>17</v>
      </c>
      <c r="D18" s="154"/>
      <c r="E18" s="160" t="s">
        <v>18</v>
      </c>
      <c r="F18" s="161"/>
      <c r="G18" s="9"/>
      <c r="H18" s="12"/>
      <c r="I18" s="1"/>
      <c r="J18" s="1"/>
      <c r="K18" s="1"/>
      <c r="L18" s="1"/>
      <c r="M18" s="1"/>
      <c r="N18" s="1"/>
      <c r="O18" s="1"/>
      <c r="P18" s="1"/>
      <c r="Q18" s="1"/>
      <c r="R18" s="1"/>
      <c r="S18" s="1"/>
      <c r="T18" s="1"/>
      <c r="U18" s="1"/>
      <c r="V18" s="1"/>
      <c r="W18" s="1"/>
      <c r="X18" s="1"/>
      <c r="Y18" s="1"/>
      <c r="Z18" s="1"/>
    </row>
    <row r="19" spans="1:26" ht="34.5" customHeight="1">
      <c r="A19" s="1"/>
      <c r="B19" s="8"/>
      <c r="C19" s="153" t="s">
        <v>19</v>
      </c>
      <c r="D19" s="154"/>
      <c r="E19" s="160" t="s">
        <v>20</v>
      </c>
      <c r="F19" s="161"/>
      <c r="G19" s="9"/>
      <c r="H19" s="12"/>
      <c r="I19" s="1"/>
      <c r="J19" s="1"/>
      <c r="K19" s="1"/>
      <c r="L19" s="1"/>
      <c r="M19" s="1"/>
      <c r="N19" s="1"/>
      <c r="O19" s="1"/>
      <c r="P19" s="1"/>
      <c r="Q19" s="1"/>
      <c r="R19" s="1"/>
      <c r="S19" s="1"/>
      <c r="T19" s="1"/>
      <c r="U19" s="1"/>
      <c r="V19" s="1"/>
      <c r="W19" s="1"/>
      <c r="X19" s="1"/>
      <c r="Y19" s="1"/>
      <c r="Z19" s="1"/>
    </row>
    <row r="20" spans="1:26" ht="87" customHeight="1">
      <c r="A20" s="1"/>
      <c r="B20" s="8"/>
      <c r="C20" s="153" t="s">
        <v>21</v>
      </c>
      <c r="D20" s="154"/>
      <c r="E20" s="160" t="s">
        <v>22</v>
      </c>
      <c r="F20" s="161"/>
      <c r="G20" s="9"/>
      <c r="H20" s="12"/>
      <c r="I20" s="1"/>
      <c r="J20" s="1"/>
      <c r="K20" s="1"/>
      <c r="L20" s="1"/>
      <c r="M20" s="1"/>
      <c r="N20" s="1"/>
      <c r="O20" s="1"/>
      <c r="P20" s="1"/>
      <c r="Q20" s="1"/>
      <c r="R20" s="1"/>
      <c r="S20" s="1"/>
      <c r="T20" s="1"/>
      <c r="U20" s="1"/>
      <c r="V20" s="1"/>
      <c r="W20" s="1"/>
      <c r="X20" s="1"/>
      <c r="Y20" s="1"/>
      <c r="Z20" s="1"/>
    </row>
    <row r="21" spans="1:26" ht="102.75" customHeight="1">
      <c r="A21" s="1"/>
      <c r="B21" s="8"/>
      <c r="C21" s="153" t="s">
        <v>23</v>
      </c>
      <c r="D21" s="154"/>
      <c r="E21" s="160" t="s">
        <v>24</v>
      </c>
      <c r="F21" s="161"/>
      <c r="G21" s="9"/>
      <c r="H21" s="12"/>
      <c r="I21" s="1"/>
      <c r="J21" s="1"/>
      <c r="K21" s="1"/>
      <c r="L21" s="1"/>
      <c r="M21" s="1"/>
      <c r="N21" s="1"/>
      <c r="O21" s="1"/>
      <c r="P21" s="1"/>
      <c r="Q21" s="1"/>
      <c r="R21" s="1"/>
      <c r="S21" s="1"/>
      <c r="T21" s="1"/>
      <c r="U21" s="1"/>
      <c r="V21" s="1"/>
      <c r="W21" s="1"/>
      <c r="X21" s="1"/>
      <c r="Y21" s="1"/>
      <c r="Z21" s="1"/>
    </row>
    <row r="22" spans="1:26" ht="72.75" customHeight="1">
      <c r="A22" s="1"/>
      <c r="B22" s="8"/>
      <c r="C22" s="153" t="s">
        <v>25</v>
      </c>
      <c r="D22" s="154"/>
      <c r="E22" s="160" t="s">
        <v>26</v>
      </c>
      <c r="F22" s="161"/>
      <c r="G22" s="9"/>
      <c r="H22" s="12"/>
      <c r="I22" s="1"/>
      <c r="J22" s="1"/>
      <c r="K22" s="1"/>
      <c r="L22" s="1"/>
      <c r="M22" s="1"/>
      <c r="N22" s="1"/>
      <c r="O22" s="1"/>
      <c r="P22" s="1"/>
      <c r="Q22" s="1"/>
      <c r="R22" s="1"/>
      <c r="S22" s="1"/>
      <c r="T22" s="1"/>
      <c r="U22" s="1"/>
      <c r="V22" s="1"/>
      <c r="W22" s="1"/>
      <c r="X22" s="1"/>
      <c r="Y22" s="1"/>
      <c r="Z22" s="1"/>
    </row>
    <row r="23" spans="1:26" ht="72.75" customHeight="1">
      <c r="A23" s="1"/>
      <c r="B23" s="8"/>
      <c r="C23" s="153" t="s">
        <v>27</v>
      </c>
      <c r="D23" s="154"/>
      <c r="E23" s="160" t="s">
        <v>28</v>
      </c>
      <c r="F23" s="161"/>
      <c r="G23" s="9"/>
      <c r="H23" s="12"/>
      <c r="I23" s="1"/>
      <c r="J23" s="1"/>
      <c r="K23" s="1"/>
      <c r="L23" s="1"/>
      <c r="M23" s="1"/>
      <c r="N23" s="1"/>
      <c r="O23" s="1"/>
      <c r="P23" s="1"/>
      <c r="Q23" s="1"/>
      <c r="R23" s="1"/>
      <c r="S23" s="1"/>
      <c r="T23" s="1"/>
      <c r="U23" s="1"/>
      <c r="V23" s="1"/>
      <c r="W23" s="1"/>
      <c r="X23" s="1"/>
      <c r="Y23" s="1"/>
      <c r="Z23" s="1"/>
    </row>
    <row r="24" spans="1:26" ht="102" customHeight="1">
      <c r="A24" s="1"/>
      <c r="B24" s="8"/>
      <c r="C24" s="153" t="s">
        <v>29</v>
      </c>
      <c r="D24" s="154"/>
      <c r="E24" s="160" t="s">
        <v>30</v>
      </c>
      <c r="F24" s="161"/>
      <c r="G24" s="9"/>
      <c r="H24" s="12"/>
      <c r="I24" s="1"/>
      <c r="J24" s="1"/>
      <c r="K24" s="1"/>
      <c r="L24" s="1"/>
      <c r="M24" s="1"/>
      <c r="N24" s="1"/>
      <c r="O24" s="1"/>
      <c r="P24" s="1"/>
      <c r="Q24" s="1"/>
      <c r="R24" s="1"/>
      <c r="S24" s="1"/>
      <c r="T24" s="1"/>
      <c r="U24" s="1"/>
      <c r="V24" s="1"/>
      <c r="W24" s="1"/>
      <c r="X24" s="1"/>
      <c r="Y24" s="1"/>
      <c r="Z24" s="1"/>
    </row>
    <row r="25" spans="1:26" ht="105.75" customHeight="1">
      <c r="A25" s="1"/>
      <c r="B25" s="8"/>
      <c r="C25" s="153" t="s">
        <v>31</v>
      </c>
      <c r="D25" s="154"/>
      <c r="E25" s="160" t="s">
        <v>32</v>
      </c>
      <c r="F25" s="161"/>
      <c r="G25" s="9"/>
      <c r="H25" s="12"/>
      <c r="I25" s="1"/>
      <c r="J25" s="1"/>
      <c r="K25" s="1"/>
      <c r="L25" s="1"/>
      <c r="M25" s="1"/>
      <c r="N25" s="1"/>
      <c r="O25" s="1"/>
      <c r="P25" s="1"/>
      <c r="Q25" s="1"/>
      <c r="R25" s="1"/>
      <c r="S25" s="1"/>
      <c r="T25" s="1"/>
      <c r="U25" s="1"/>
      <c r="V25" s="1"/>
      <c r="W25" s="1"/>
      <c r="X25" s="1"/>
      <c r="Y25" s="1"/>
      <c r="Z25" s="1"/>
    </row>
    <row r="26" spans="1:26" ht="87" customHeight="1">
      <c r="A26" s="1"/>
      <c r="B26" s="8"/>
      <c r="C26" s="153" t="s">
        <v>33</v>
      </c>
      <c r="D26" s="154"/>
      <c r="E26" s="160" t="s">
        <v>34</v>
      </c>
      <c r="F26" s="161"/>
      <c r="G26" s="9"/>
      <c r="H26" s="12"/>
      <c r="I26" s="1"/>
      <c r="J26" s="1"/>
      <c r="K26" s="1"/>
      <c r="L26" s="1"/>
      <c r="M26" s="1"/>
      <c r="N26" s="1"/>
      <c r="O26" s="1"/>
      <c r="P26" s="1"/>
      <c r="Q26" s="1"/>
      <c r="R26" s="1"/>
      <c r="S26" s="1"/>
      <c r="T26" s="1"/>
      <c r="U26" s="1"/>
      <c r="V26" s="1"/>
      <c r="W26" s="1"/>
      <c r="X26" s="1"/>
      <c r="Y26" s="1"/>
      <c r="Z26" s="1"/>
    </row>
    <row r="27" spans="1:26" ht="42" customHeight="1">
      <c r="A27" s="1"/>
      <c r="B27" s="8"/>
      <c r="C27" s="153" t="s">
        <v>35</v>
      </c>
      <c r="D27" s="154"/>
      <c r="E27" s="160" t="s">
        <v>36</v>
      </c>
      <c r="F27" s="161"/>
      <c r="G27" s="9"/>
      <c r="H27" s="12"/>
      <c r="I27" s="1"/>
      <c r="J27" s="1"/>
      <c r="K27" s="1"/>
      <c r="L27" s="1"/>
      <c r="M27" s="1"/>
      <c r="N27" s="1"/>
      <c r="O27" s="1"/>
      <c r="P27" s="1"/>
      <c r="Q27" s="1"/>
      <c r="R27" s="1"/>
      <c r="S27" s="1"/>
      <c r="T27" s="1"/>
      <c r="U27" s="1"/>
      <c r="V27" s="1"/>
      <c r="W27" s="1"/>
      <c r="X27" s="1"/>
      <c r="Y27" s="1"/>
      <c r="Z27" s="1"/>
    </row>
    <row r="28" spans="1:26" ht="30" customHeight="1">
      <c r="A28" s="1"/>
      <c r="B28" s="8"/>
      <c r="C28" s="153" t="s">
        <v>37</v>
      </c>
      <c r="D28" s="154"/>
      <c r="E28" s="160" t="s">
        <v>38</v>
      </c>
      <c r="F28" s="161"/>
      <c r="G28" s="9"/>
      <c r="H28" s="12"/>
      <c r="I28" s="1"/>
      <c r="J28" s="1"/>
      <c r="K28" s="1"/>
      <c r="L28" s="1"/>
      <c r="M28" s="1"/>
      <c r="N28" s="1"/>
      <c r="O28" s="1"/>
      <c r="P28" s="1"/>
      <c r="Q28" s="1"/>
      <c r="R28" s="1"/>
      <c r="S28" s="1"/>
      <c r="T28" s="1"/>
      <c r="U28" s="1"/>
      <c r="V28" s="1"/>
      <c r="W28" s="1"/>
      <c r="X28" s="1"/>
      <c r="Y28" s="1"/>
      <c r="Z28" s="1"/>
    </row>
    <row r="29" spans="1:26" ht="59.25" customHeight="1">
      <c r="A29" s="1"/>
      <c r="B29" s="8"/>
      <c r="C29" s="153" t="s">
        <v>39</v>
      </c>
      <c r="D29" s="154"/>
      <c r="E29" s="160" t="s">
        <v>40</v>
      </c>
      <c r="F29" s="161"/>
      <c r="G29" s="9"/>
      <c r="H29" s="12"/>
      <c r="I29" s="1"/>
      <c r="J29" s="1"/>
      <c r="K29" s="1"/>
      <c r="L29" s="1"/>
      <c r="M29" s="1"/>
      <c r="N29" s="1"/>
      <c r="O29" s="1"/>
      <c r="P29" s="1"/>
      <c r="Q29" s="1"/>
      <c r="R29" s="1"/>
      <c r="S29" s="1"/>
      <c r="T29" s="1"/>
      <c r="U29" s="1"/>
      <c r="V29" s="1"/>
      <c r="W29" s="1"/>
      <c r="X29" s="1"/>
      <c r="Y29" s="1"/>
      <c r="Z29" s="1"/>
    </row>
    <row r="30" spans="1:26" ht="27" customHeight="1">
      <c r="A30" s="1"/>
      <c r="B30" s="8"/>
      <c r="C30" s="153" t="s">
        <v>41</v>
      </c>
      <c r="D30" s="154"/>
      <c r="E30" s="160" t="s">
        <v>42</v>
      </c>
      <c r="F30" s="161"/>
      <c r="G30" s="9"/>
      <c r="H30" s="12"/>
      <c r="I30" s="1"/>
      <c r="J30" s="1"/>
      <c r="K30" s="1"/>
      <c r="L30" s="1"/>
      <c r="M30" s="1"/>
      <c r="N30" s="1"/>
      <c r="O30" s="1"/>
      <c r="P30" s="1"/>
      <c r="Q30" s="1"/>
      <c r="R30" s="1"/>
      <c r="S30" s="1"/>
      <c r="T30" s="1"/>
      <c r="U30" s="1"/>
      <c r="V30" s="1"/>
      <c r="W30" s="1"/>
      <c r="X30" s="1"/>
      <c r="Y30" s="1"/>
      <c r="Z30" s="1"/>
    </row>
    <row r="31" spans="1:26" ht="41.25" customHeight="1">
      <c r="A31" s="1"/>
      <c r="B31" s="8"/>
      <c r="C31" s="153" t="s">
        <v>43</v>
      </c>
      <c r="D31" s="154"/>
      <c r="E31" s="160" t="s">
        <v>44</v>
      </c>
      <c r="F31" s="161"/>
      <c r="G31" s="9"/>
      <c r="H31" s="12"/>
      <c r="I31" s="1"/>
      <c r="J31" s="1"/>
      <c r="K31" s="1"/>
      <c r="L31" s="1"/>
      <c r="M31" s="1"/>
      <c r="N31" s="1"/>
      <c r="O31" s="1"/>
      <c r="P31" s="1"/>
      <c r="Q31" s="1"/>
      <c r="R31" s="1"/>
      <c r="S31" s="1"/>
      <c r="T31" s="1"/>
      <c r="U31" s="1"/>
      <c r="V31" s="1"/>
      <c r="W31" s="1"/>
      <c r="X31" s="1"/>
      <c r="Y31" s="1"/>
      <c r="Z31" s="1"/>
    </row>
    <row r="32" spans="1:26" ht="35.25" customHeight="1">
      <c r="A32" s="1"/>
      <c r="B32" s="8"/>
      <c r="C32" s="153" t="s">
        <v>45</v>
      </c>
      <c r="D32" s="154"/>
      <c r="E32" s="160" t="s">
        <v>46</v>
      </c>
      <c r="F32" s="161"/>
      <c r="G32" s="9"/>
      <c r="H32" s="12"/>
      <c r="I32" s="1"/>
      <c r="J32" s="1"/>
      <c r="K32" s="1"/>
      <c r="L32" s="1"/>
      <c r="M32" s="1"/>
      <c r="N32" s="1"/>
      <c r="O32" s="1"/>
      <c r="P32" s="1"/>
      <c r="Q32" s="1"/>
      <c r="R32" s="1"/>
      <c r="S32" s="1"/>
      <c r="T32" s="1"/>
      <c r="U32" s="1"/>
      <c r="V32" s="1"/>
      <c r="W32" s="1"/>
      <c r="X32" s="1"/>
      <c r="Y32" s="1"/>
      <c r="Z32" s="1"/>
    </row>
    <row r="33" spans="1:26" ht="30" customHeight="1">
      <c r="A33" s="1"/>
      <c r="B33" s="8"/>
      <c r="C33" s="153" t="s">
        <v>47</v>
      </c>
      <c r="D33" s="154"/>
      <c r="E33" s="160" t="s">
        <v>48</v>
      </c>
      <c r="F33" s="161"/>
      <c r="G33" s="9"/>
      <c r="H33" s="12"/>
      <c r="I33" s="1"/>
      <c r="J33" s="1"/>
      <c r="K33" s="1"/>
      <c r="L33" s="1"/>
      <c r="M33" s="1"/>
      <c r="N33" s="1"/>
      <c r="O33" s="1"/>
      <c r="P33" s="1"/>
      <c r="Q33" s="1"/>
      <c r="R33" s="1"/>
      <c r="S33" s="1"/>
      <c r="T33" s="1"/>
      <c r="U33" s="1"/>
      <c r="V33" s="1"/>
      <c r="W33" s="1"/>
      <c r="X33" s="1"/>
      <c r="Y33" s="1"/>
      <c r="Z33" s="1"/>
    </row>
    <row r="34" spans="1:26" ht="35.25" customHeight="1">
      <c r="A34" s="1"/>
      <c r="B34" s="8"/>
      <c r="C34" s="153" t="s">
        <v>49</v>
      </c>
      <c r="D34" s="154"/>
      <c r="E34" s="160" t="s">
        <v>50</v>
      </c>
      <c r="F34" s="161"/>
      <c r="G34" s="9"/>
      <c r="H34" s="12"/>
      <c r="I34" s="1"/>
      <c r="J34" s="1"/>
      <c r="K34" s="1"/>
      <c r="L34" s="1"/>
      <c r="M34" s="1"/>
      <c r="N34" s="1"/>
      <c r="O34" s="1"/>
      <c r="P34" s="1"/>
      <c r="Q34" s="1"/>
      <c r="R34" s="1"/>
      <c r="S34" s="1"/>
      <c r="T34" s="1"/>
      <c r="U34" s="1"/>
      <c r="V34" s="1"/>
      <c r="W34" s="1"/>
      <c r="X34" s="1"/>
      <c r="Y34" s="1"/>
      <c r="Z34" s="1"/>
    </row>
    <row r="35" spans="1:26" ht="31.5" customHeight="1">
      <c r="A35" s="1"/>
      <c r="B35" s="8"/>
      <c r="C35" s="153" t="s">
        <v>51</v>
      </c>
      <c r="D35" s="154"/>
      <c r="E35" s="160" t="s">
        <v>52</v>
      </c>
      <c r="F35" s="161"/>
      <c r="G35" s="9"/>
      <c r="H35" s="12"/>
      <c r="I35" s="1"/>
      <c r="J35" s="1"/>
      <c r="K35" s="1"/>
      <c r="L35" s="1"/>
      <c r="M35" s="1"/>
      <c r="N35" s="1"/>
      <c r="O35" s="1"/>
      <c r="P35" s="1"/>
      <c r="Q35" s="1"/>
      <c r="R35" s="1"/>
      <c r="S35" s="1"/>
      <c r="T35" s="1"/>
      <c r="U35" s="1"/>
      <c r="V35" s="1"/>
      <c r="W35" s="1"/>
      <c r="X35" s="1"/>
      <c r="Y35" s="1"/>
      <c r="Z35" s="1"/>
    </row>
    <row r="36" spans="1:26" ht="35.25" customHeight="1">
      <c r="A36" s="1"/>
      <c r="B36" s="8"/>
      <c r="C36" s="153" t="s">
        <v>53</v>
      </c>
      <c r="D36" s="154"/>
      <c r="E36" s="160" t="s">
        <v>54</v>
      </c>
      <c r="F36" s="161"/>
      <c r="G36" s="9"/>
      <c r="H36" s="12"/>
      <c r="I36" s="1"/>
      <c r="J36" s="1"/>
      <c r="K36" s="1"/>
      <c r="L36" s="1"/>
      <c r="M36" s="1"/>
      <c r="N36" s="1"/>
      <c r="O36" s="1"/>
      <c r="P36" s="1"/>
      <c r="Q36" s="1"/>
      <c r="R36" s="1"/>
      <c r="S36" s="1"/>
      <c r="T36" s="1"/>
      <c r="U36" s="1"/>
      <c r="V36" s="1"/>
      <c r="W36" s="1"/>
      <c r="X36" s="1"/>
      <c r="Y36" s="1"/>
      <c r="Z36" s="1"/>
    </row>
    <row r="37" spans="1:26" ht="101.25" customHeight="1">
      <c r="A37" s="1"/>
      <c r="B37" s="8"/>
      <c r="C37" s="153" t="s">
        <v>55</v>
      </c>
      <c r="D37" s="154"/>
      <c r="E37" s="160" t="s">
        <v>56</v>
      </c>
      <c r="F37" s="161"/>
      <c r="G37" s="9"/>
      <c r="H37" s="12"/>
      <c r="I37" s="1"/>
      <c r="J37" s="1"/>
      <c r="K37" s="1"/>
      <c r="L37" s="1"/>
      <c r="M37" s="1"/>
      <c r="N37" s="1"/>
      <c r="O37" s="1"/>
      <c r="P37" s="1"/>
      <c r="Q37" s="1"/>
      <c r="R37" s="1"/>
      <c r="S37" s="1"/>
      <c r="T37" s="1"/>
      <c r="U37" s="1"/>
      <c r="V37" s="1"/>
      <c r="W37" s="1"/>
      <c r="X37" s="1"/>
      <c r="Y37" s="1"/>
      <c r="Z37" s="1"/>
    </row>
    <row r="38" spans="1:26" ht="29.25" customHeight="1">
      <c r="A38" s="1"/>
      <c r="B38" s="8"/>
      <c r="C38" s="153" t="s">
        <v>57</v>
      </c>
      <c r="D38" s="154"/>
      <c r="E38" s="160" t="s">
        <v>58</v>
      </c>
      <c r="F38" s="161"/>
      <c r="G38" s="9"/>
      <c r="H38" s="12"/>
      <c r="I38" s="1"/>
      <c r="J38" s="1"/>
      <c r="K38" s="1"/>
      <c r="L38" s="1"/>
      <c r="M38" s="1"/>
      <c r="N38" s="1"/>
      <c r="O38" s="1"/>
      <c r="P38" s="1"/>
      <c r="Q38" s="1"/>
      <c r="R38" s="1"/>
      <c r="S38" s="1"/>
      <c r="T38" s="1"/>
      <c r="U38" s="1"/>
      <c r="V38" s="1"/>
      <c r="W38" s="1"/>
      <c r="X38" s="1"/>
      <c r="Y38" s="1"/>
      <c r="Z38" s="1"/>
    </row>
    <row r="39" spans="1:26" ht="82.5" customHeight="1">
      <c r="A39" s="1"/>
      <c r="B39" s="8"/>
      <c r="C39" s="153" t="s">
        <v>59</v>
      </c>
      <c r="D39" s="154"/>
      <c r="E39" s="160" t="s">
        <v>60</v>
      </c>
      <c r="F39" s="161"/>
      <c r="G39" s="9"/>
      <c r="H39" s="12"/>
      <c r="I39" s="1"/>
      <c r="J39" s="1"/>
      <c r="K39" s="1"/>
      <c r="L39" s="1"/>
      <c r="M39" s="1"/>
      <c r="N39" s="1"/>
      <c r="O39" s="1"/>
      <c r="P39" s="1"/>
      <c r="Q39" s="1"/>
      <c r="R39" s="1"/>
      <c r="S39" s="1"/>
      <c r="T39" s="1"/>
      <c r="U39" s="1"/>
      <c r="V39" s="1"/>
      <c r="W39" s="1"/>
      <c r="X39" s="1"/>
      <c r="Y39" s="1"/>
      <c r="Z39" s="1"/>
    </row>
    <row r="40" spans="1:26" ht="46.5" customHeight="1">
      <c r="A40" s="1"/>
      <c r="B40" s="8"/>
      <c r="C40" s="153" t="s">
        <v>61</v>
      </c>
      <c r="D40" s="154"/>
      <c r="E40" s="160" t="s">
        <v>62</v>
      </c>
      <c r="F40" s="161"/>
      <c r="G40" s="9"/>
      <c r="H40" s="12"/>
      <c r="I40" s="1"/>
      <c r="J40" s="1"/>
      <c r="K40" s="1"/>
      <c r="L40" s="1"/>
      <c r="M40" s="1"/>
      <c r="N40" s="1"/>
      <c r="O40" s="1"/>
      <c r="P40" s="1"/>
      <c r="Q40" s="1"/>
      <c r="R40" s="1"/>
      <c r="S40" s="1"/>
      <c r="T40" s="1"/>
      <c r="U40" s="1"/>
      <c r="V40" s="1"/>
      <c r="W40" s="1"/>
      <c r="X40" s="1"/>
      <c r="Y40" s="1"/>
      <c r="Z40" s="1"/>
    </row>
    <row r="41" spans="1:26" ht="6.75" customHeight="1">
      <c r="A41" s="1"/>
      <c r="B41" s="8"/>
      <c r="C41" s="155"/>
      <c r="D41" s="156"/>
      <c r="E41" s="162"/>
      <c r="F41" s="163"/>
      <c r="G41" s="9"/>
      <c r="H41" s="12"/>
      <c r="I41" s="1"/>
      <c r="J41" s="1"/>
      <c r="K41" s="1"/>
      <c r="L41" s="1"/>
      <c r="M41" s="1"/>
      <c r="N41" s="1"/>
      <c r="O41" s="1"/>
      <c r="P41" s="1"/>
      <c r="Q41" s="1"/>
      <c r="R41" s="1"/>
      <c r="S41" s="1"/>
      <c r="T41" s="1"/>
      <c r="U41" s="1"/>
      <c r="V41" s="1"/>
      <c r="W41" s="1"/>
      <c r="X41" s="1"/>
      <c r="Y41" s="1"/>
      <c r="Z41" s="1"/>
    </row>
    <row r="42" spans="1:26" ht="14.25" customHeight="1">
      <c r="A42" s="1"/>
      <c r="B42" s="8"/>
      <c r="C42" s="13"/>
      <c r="D42" s="13"/>
      <c r="E42" s="14"/>
      <c r="F42" s="14"/>
      <c r="G42" s="9"/>
      <c r="H42" s="12"/>
      <c r="I42" s="1"/>
      <c r="J42" s="1"/>
      <c r="K42" s="1"/>
      <c r="L42" s="1"/>
      <c r="M42" s="1"/>
      <c r="N42" s="1"/>
      <c r="O42" s="1"/>
      <c r="P42" s="1"/>
      <c r="Q42" s="1"/>
      <c r="R42" s="1"/>
      <c r="S42" s="1"/>
      <c r="T42" s="1"/>
      <c r="U42" s="1"/>
      <c r="V42" s="1"/>
      <c r="W42" s="1"/>
      <c r="X42" s="1"/>
      <c r="Y42" s="1"/>
      <c r="Z42" s="1"/>
    </row>
    <row r="43" spans="1:26" ht="21" customHeight="1">
      <c r="A43" s="1"/>
      <c r="B43" s="157" t="s">
        <v>63</v>
      </c>
      <c r="C43" s="158"/>
      <c r="D43" s="158"/>
      <c r="E43" s="158"/>
      <c r="F43" s="158"/>
      <c r="G43" s="158"/>
      <c r="H43" s="159"/>
      <c r="I43" s="1"/>
      <c r="J43" s="1"/>
      <c r="K43" s="1"/>
      <c r="L43" s="1"/>
      <c r="M43" s="1"/>
      <c r="N43" s="1"/>
      <c r="O43" s="1"/>
      <c r="P43" s="1"/>
      <c r="Q43" s="1"/>
      <c r="R43" s="1"/>
      <c r="S43" s="1"/>
      <c r="T43" s="1"/>
      <c r="U43" s="1"/>
      <c r="V43" s="1"/>
      <c r="W43" s="1"/>
      <c r="X43" s="1"/>
      <c r="Y43" s="1"/>
      <c r="Z43" s="1"/>
    </row>
    <row r="44" spans="1:26" ht="20.25" customHeight="1">
      <c r="A44" s="1"/>
      <c r="B44" s="157" t="s">
        <v>64</v>
      </c>
      <c r="C44" s="158"/>
      <c r="D44" s="158"/>
      <c r="E44" s="158"/>
      <c r="F44" s="158"/>
      <c r="G44" s="158"/>
      <c r="H44" s="159"/>
      <c r="I44" s="1"/>
      <c r="J44" s="1"/>
      <c r="K44" s="1"/>
      <c r="L44" s="1"/>
      <c r="M44" s="1"/>
      <c r="N44" s="1"/>
      <c r="O44" s="1"/>
      <c r="P44" s="1"/>
      <c r="Q44" s="1"/>
      <c r="R44" s="1"/>
      <c r="S44" s="1"/>
      <c r="T44" s="1"/>
      <c r="U44" s="1"/>
      <c r="V44" s="1"/>
      <c r="W44" s="1"/>
      <c r="X44" s="1"/>
      <c r="Y44" s="1"/>
      <c r="Z44" s="1"/>
    </row>
    <row r="45" spans="1:26" ht="20.25" customHeight="1">
      <c r="A45" s="1"/>
      <c r="B45" s="157" t="s">
        <v>65</v>
      </c>
      <c r="C45" s="158"/>
      <c r="D45" s="158"/>
      <c r="E45" s="158"/>
      <c r="F45" s="158"/>
      <c r="G45" s="158"/>
      <c r="H45" s="159"/>
      <c r="I45" s="1"/>
      <c r="J45" s="1"/>
      <c r="K45" s="1"/>
      <c r="L45" s="1"/>
      <c r="M45" s="1"/>
      <c r="N45" s="1"/>
      <c r="O45" s="1"/>
      <c r="P45" s="1"/>
      <c r="Q45" s="1"/>
      <c r="R45" s="1"/>
      <c r="S45" s="1"/>
      <c r="T45" s="1"/>
      <c r="U45" s="1"/>
      <c r="V45" s="1"/>
      <c r="W45" s="1"/>
      <c r="X45" s="1"/>
      <c r="Y45" s="1"/>
      <c r="Z45" s="1"/>
    </row>
    <row r="46" spans="1:26" ht="20.25" customHeight="1">
      <c r="A46" s="1"/>
      <c r="B46" s="157" t="s">
        <v>66</v>
      </c>
      <c r="C46" s="158"/>
      <c r="D46" s="158"/>
      <c r="E46" s="158"/>
      <c r="F46" s="158"/>
      <c r="G46" s="158"/>
      <c r="H46" s="159"/>
      <c r="I46" s="1"/>
      <c r="J46" s="1"/>
      <c r="K46" s="1"/>
      <c r="L46" s="1"/>
      <c r="M46" s="1"/>
      <c r="N46" s="1"/>
      <c r="O46" s="1"/>
      <c r="P46" s="1"/>
      <c r="Q46" s="1"/>
      <c r="R46" s="1"/>
      <c r="S46" s="1"/>
      <c r="T46" s="1"/>
      <c r="U46" s="1"/>
      <c r="V46" s="1"/>
      <c r="W46" s="1"/>
      <c r="X46" s="1"/>
      <c r="Y46" s="1"/>
      <c r="Z46" s="1"/>
    </row>
    <row r="47" spans="1:26" ht="14.25" customHeight="1">
      <c r="A47" s="1"/>
      <c r="B47" s="157" t="s">
        <v>67</v>
      </c>
      <c r="C47" s="158"/>
      <c r="D47" s="158"/>
      <c r="E47" s="158"/>
      <c r="F47" s="158"/>
      <c r="G47" s="158"/>
      <c r="H47" s="159"/>
      <c r="I47" s="1"/>
      <c r="J47" s="1"/>
      <c r="K47" s="1"/>
      <c r="L47" s="1"/>
      <c r="M47" s="1"/>
      <c r="N47" s="1"/>
      <c r="O47" s="1"/>
      <c r="P47" s="1"/>
      <c r="Q47" s="1"/>
      <c r="R47" s="1"/>
      <c r="S47" s="1"/>
      <c r="T47" s="1"/>
      <c r="U47" s="1"/>
      <c r="V47" s="1"/>
      <c r="W47" s="1"/>
      <c r="X47" s="1"/>
      <c r="Y47" s="1"/>
      <c r="Z47" s="1"/>
    </row>
    <row r="48" spans="1:26" ht="14.25" customHeight="1">
      <c r="A48" s="1"/>
      <c r="B48" s="15"/>
      <c r="C48" s="16"/>
      <c r="D48" s="16"/>
      <c r="E48" s="16"/>
      <c r="F48" s="16"/>
      <c r="G48" s="16"/>
      <c r="H48" s="17"/>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0">
    <mergeCell ref="E30:F30"/>
    <mergeCell ref="E31:F31"/>
    <mergeCell ref="E32:F32"/>
    <mergeCell ref="E33:F33"/>
    <mergeCell ref="E34:F34"/>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5:D35"/>
    <mergeCell ref="C36:D36"/>
    <mergeCell ref="B46:H46"/>
    <mergeCell ref="B47:H47"/>
    <mergeCell ref="E38:F38"/>
    <mergeCell ref="E39:F39"/>
    <mergeCell ref="E40:F40"/>
    <mergeCell ref="E41:F41"/>
    <mergeCell ref="B43:H43"/>
    <mergeCell ref="B44:H44"/>
    <mergeCell ref="B45:H45"/>
    <mergeCell ref="E35:F35"/>
    <mergeCell ref="E36:F36"/>
    <mergeCell ref="E37:F37"/>
    <mergeCell ref="C30:D30"/>
    <mergeCell ref="C31:D31"/>
    <mergeCell ref="C32:D32"/>
    <mergeCell ref="C33:D33"/>
    <mergeCell ref="C34:D34"/>
    <mergeCell ref="C37:D37"/>
    <mergeCell ref="C38:D38"/>
    <mergeCell ref="C39:D39"/>
    <mergeCell ref="C40:D40"/>
    <mergeCell ref="C41:D41"/>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cols>
    <col min="1" max="1" width="32.85546875" customWidth="1"/>
    <col min="2" max="26" width="11.42578125" customWidth="1"/>
  </cols>
  <sheetData>
    <row r="1" spans="1:26" ht="12.7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2.7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12.75" customHeight="1">
      <c r="A3" s="152" t="s">
        <v>114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row>
    <row r="4" spans="1:26" ht="12.75" customHeight="1">
      <c r="A4" s="152" t="s">
        <v>134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12.75" customHeight="1">
      <c r="A5" s="152" t="s">
        <v>231</v>
      </c>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26" ht="12.75" customHeight="1">
      <c r="A6" s="152" t="s">
        <v>233</v>
      </c>
      <c r="B6" s="151"/>
      <c r="C6" s="151"/>
      <c r="D6" s="151"/>
      <c r="E6" s="151"/>
      <c r="F6" s="151"/>
      <c r="G6" s="151"/>
      <c r="H6" s="151"/>
      <c r="I6" s="151"/>
      <c r="J6" s="151"/>
      <c r="K6" s="151"/>
      <c r="L6" s="151"/>
      <c r="M6" s="151"/>
      <c r="N6" s="151"/>
      <c r="O6" s="151"/>
      <c r="P6" s="151"/>
      <c r="Q6" s="151"/>
      <c r="R6" s="151"/>
      <c r="S6" s="151"/>
      <c r="T6" s="151"/>
      <c r="U6" s="151"/>
      <c r="V6" s="151"/>
      <c r="W6" s="151"/>
      <c r="X6" s="151"/>
      <c r="Y6" s="151"/>
      <c r="Z6" s="151"/>
    </row>
    <row r="7" spans="1:26" ht="12.75" customHeight="1">
      <c r="A7" s="152" t="s">
        <v>115</v>
      </c>
      <c r="B7" s="151"/>
      <c r="C7" s="151"/>
      <c r="D7" s="151"/>
      <c r="E7" s="151"/>
      <c r="F7" s="151"/>
      <c r="G7" s="151"/>
      <c r="H7" s="151"/>
      <c r="I7" s="151"/>
      <c r="J7" s="151"/>
      <c r="K7" s="151"/>
      <c r="L7" s="151"/>
      <c r="M7" s="151"/>
      <c r="N7" s="151"/>
      <c r="O7" s="151"/>
      <c r="P7" s="151"/>
      <c r="Q7" s="151"/>
      <c r="R7" s="151"/>
      <c r="S7" s="151"/>
      <c r="T7" s="151"/>
      <c r="U7" s="151"/>
      <c r="V7" s="151"/>
      <c r="W7" s="151"/>
      <c r="X7" s="151"/>
      <c r="Y7" s="151"/>
      <c r="Z7" s="151"/>
    </row>
    <row r="8" spans="1:26" ht="12.75" customHeight="1">
      <c r="A8" s="152" t="s">
        <v>147</v>
      </c>
      <c r="B8" s="151"/>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6" ht="12.75" customHeight="1">
      <c r="A9" s="152" t="s">
        <v>116</v>
      </c>
      <c r="B9" s="151"/>
      <c r="C9" s="151"/>
      <c r="D9" s="151"/>
      <c r="E9" s="151"/>
      <c r="F9" s="151"/>
      <c r="G9" s="151"/>
      <c r="H9" s="151"/>
      <c r="I9" s="151"/>
      <c r="J9" s="151"/>
      <c r="K9" s="151"/>
      <c r="L9" s="151"/>
      <c r="M9" s="151"/>
      <c r="N9" s="151"/>
      <c r="O9" s="151"/>
      <c r="P9" s="151"/>
      <c r="Q9" s="151"/>
      <c r="R9" s="151"/>
      <c r="S9" s="151"/>
      <c r="T9" s="151"/>
      <c r="U9" s="151"/>
      <c r="V9" s="151"/>
      <c r="W9" s="151"/>
      <c r="X9" s="151"/>
      <c r="Y9" s="151"/>
      <c r="Z9" s="151"/>
    </row>
    <row r="10" spans="1:26" ht="12.75" customHeight="1">
      <c r="A10" s="152" t="s">
        <v>117</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row>
    <row r="11" spans="1:26" ht="12.75" customHeight="1">
      <c r="A11" s="152" t="s">
        <v>141</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row>
    <row r="12" spans="1:26" ht="12.75" customHeight="1">
      <c r="A12" s="152" t="s">
        <v>306</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6" ht="12.75" customHeight="1">
      <c r="A13" s="152" t="s">
        <v>307</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row>
    <row r="14" spans="1:26" ht="12.75" customHeight="1">
      <c r="A14" s="152" t="s">
        <v>308</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row>
    <row r="15" spans="1:26" ht="12.75"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row>
    <row r="16" spans="1:26" ht="12.75" customHeight="1">
      <c r="A16" s="152" t="s">
        <v>309</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row>
    <row r="17" spans="1:26" ht="12.75" customHeight="1">
      <c r="A17" s="152" t="s">
        <v>119</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row>
    <row r="18" spans="1:26" ht="12.75" customHeight="1">
      <c r="A18" s="152" t="s">
        <v>293</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row>
    <row r="19" spans="1:26" ht="12.75"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row>
    <row r="20" spans="1:26" ht="12.75" customHeight="1">
      <c r="A20" s="152" t="s">
        <v>298</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row>
    <row r="21" spans="1:26" ht="12.75" customHeight="1">
      <c r="A21" s="152" t="s">
        <v>299</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6" ht="12.75"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row>
    <row r="23" spans="1:26" ht="12.75"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1:26" ht="12.75"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spans="1:26" ht="12.75"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row>
    <row r="26" spans="1:26" ht="12.75"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spans="1:26" ht="12.75"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row>
    <row r="28" spans="1:26" ht="12.75"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26" ht="12.75"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spans="1:26" ht="12.75"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spans="1:26" ht="12.75"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2" spans="1:26" ht="12.75"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row r="33" spans="1:26" ht="12.75"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26" ht="12.75"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spans="1:26" ht="12.75"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row r="36" spans="1:26" ht="12.75"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row>
    <row r="37" spans="1:26" ht="12.75"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row>
    <row r="38" spans="1:26" ht="12.7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26" ht="12.75"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row>
    <row r="40" spans="1:26" ht="12.75"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row>
    <row r="41" spans="1:26" ht="12.75"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row>
    <row r="42" spans="1:26" ht="12.75"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row>
    <row r="43" spans="1:26" ht="12.75"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row r="44" spans="1:26" ht="12.75"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row>
    <row r="45" spans="1:26" ht="12.75"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row>
    <row r="46" spans="1:26" ht="12.75"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row>
    <row r="47" spans="1:26" ht="12.7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row>
    <row r="48" spans="1:26" ht="12.75"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row>
    <row r="49" spans="1:26" ht="12.75"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row>
    <row r="50" spans="1:26" ht="12.75"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row>
    <row r="51" spans="1:26" ht="12.7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row>
    <row r="52" spans="1:26" ht="12.75"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row>
    <row r="53" spans="1:26" ht="12.75"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row>
    <row r="54" spans="1:26" ht="12.75"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row>
    <row r="55" spans="1:26" ht="12.75"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row>
    <row r="56" spans="1:26" ht="12.7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row>
    <row r="57" spans="1:26" ht="12.7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row>
    <row r="58" spans="1:26" ht="12.7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row>
    <row r="59" spans="1:26" ht="12.7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row>
    <row r="60" spans="1:26" ht="12.7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row>
    <row r="61" spans="1:26" ht="12.7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row>
    <row r="62" spans="1:26" ht="12.7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row>
    <row r="63" spans="1:26" ht="12.7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row>
    <row r="64" spans="1:26" ht="12.7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row>
    <row r="65" spans="1:26" ht="12.7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row>
    <row r="66" spans="1:26" ht="12.7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row>
    <row r="67" spans="1:26" ht="12.7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row>
    <row r="68" spans="1:26" ht="12.7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row>
    <row r="69" spans="1:26" ht="12.7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row>
    <row r="70" spans="1:26" ht="12.7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row>
    <row r="71" spans="1:26" ht="12.7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row>
    <row r="72" spans="1:26" ht="12.7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row>
    <row r="73" spans="1:26" ht="12.7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row>
    <row r="74" spans="1:26" ht="12.7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row>
    <row r="75" spans="1:26" ht="12.7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row>
    <row r="76" spans="1:26" ht="12.7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row>
    <row r="77" spans="1:26" ht="12.7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row>
    <row r="78" spans="1:26" ht="12.7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row>
    <row r="79" spans="1:26" ht="12.7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row>
    <row r="80" spans="1:26" ht="12.7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row>
    <row r="81" spans="1:26" ht="12.7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row>
    <row r="82" spans="1:26" ht="12.7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row>
    <row r="83" spans="1:26" ht="12.7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row>
    <row r="84" spans="1:26" ht="12.7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row>
    <row r="85" spans="1:26" ht="12.7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row>
    <row r="86" spans="1:26" ht="12.7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spans="1:26" ht="12.7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spans="1:26" ht="12.7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spans="1:26" ht="12.7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spans="1:26" ht="12.7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spans="1:26" ht="12.7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spans="1:26" ht="12.7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spans="1:26" ht="12.7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spans="1:26" ht="12.7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spans="1:26" ht="12.7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spans="1:26" ht="12.7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spans="1:26" ht="12.7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spans="1:26" ht="12.7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spans="1:26" ht="12.7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spans="1:26" ht="12.7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spans="1:26" ht="12.7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spans="1:26" ht="12.7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spans="1:26" ht="12.7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spans="1:26" ht="12.7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spans="1:26" ht="12.7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spans="1:26" ht="12.7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spans="1:26" ht="12.7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spans="1:26" ht="12.7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spans="1:26" ht="12.7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spans="1:26" ht="12.7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spans="1:26" ht="12.7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1:26" ht="12.7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spans="1:26" ht="12.7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spans="1:26" ht="12.7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spans="1:26" ht="12.7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spans="1:26" ht="12.7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spans="1:26" ht="12.7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spans="1:26" ht="12.7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spans="1:26" ht="12.7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spans="1:26" ht="12.7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spans="1:26" ht="12.7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spans="1:26" ht="12.7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spans="1:26" ht="12.7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spans="1:26" ht="12.7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2.7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2.7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2.7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2.7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2.7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2.7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2.7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2.7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2.7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2.7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2.7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2.7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2.7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2.7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2.7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2.7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2.7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2.7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2.7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2.7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2.7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2.7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2.7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2.7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2.7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2.7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2.7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2.7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2.7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2.7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2.7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2.7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2.7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2.7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2.7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2.7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2.7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2.7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2.7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2.7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2.7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2.7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2.7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2.7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2.7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2.7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2.7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2.7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2.7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2.7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2.7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2.7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2.7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2.7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2.7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2.7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2.7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2.7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2.7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2.7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2.7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2.7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2.7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2.7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2.7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2.7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2.7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2.7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2.7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2.7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2.7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2.7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2.7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2.7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2.7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2.7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2.7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2.7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2.7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2.7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2.7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2.7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2.7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2.7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2.7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2.7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2.7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2.7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2.7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2.7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2.7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2.7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2.7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2.7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2.7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2.7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2.7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2.7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2.7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2.7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2.7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2.75"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2.75"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2.75"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2.75"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2.75"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2.75"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2.75"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2.75"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2.75"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2.75"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2.75"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2.75"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2.75"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2.75"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2.75"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2.75"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2.75"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2.75"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2.75"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2.75"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2.75"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2.75"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2.75"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2.75"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2.75"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2.75"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2.75"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2.75"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2.75"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2.75"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2.75"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2.75"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2.75"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2.75"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2.75"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2.75"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2.75"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2.75"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2.75"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2.75"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2.75"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2.75"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2.75"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2.75"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2.75"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2.75"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2.75"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2.75"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2.75"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2.75"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2.75"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2.75"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spans="1:26" ht="12.75"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spans="1:26" ht="12.75"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spans="1:26" ht="12.75"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spans="1:26" ht="12.75"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spans="1:26" ht="12.75"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spans="1:26" ht="12.75"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spans="1:26" ht="12.75"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spans="1:26" ht="12.75"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spans="1:26" ht="12.75"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spans="1:26" ht="12.75"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spans="1:26" ht="12.75"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spans="1:26" ht="12.75"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spans="1:26" ht="12.75"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spans="1:26" ht="12.75"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spans="1:26" ht="12.75"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spans="1:26" ht="12.75"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spans="1:26" ht="12.75"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spans="1:26" ht="12.75"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spans="1:26" ht="12.75"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spans="1:26" ht="12.75"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spans="1:26" ht="12.75"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1:26" ht="12.75"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spans="1:26" ht="12.75"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spans="1:26" ht="12.75"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spans="1:26" ht="12.75"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spans="1:26" ht="12.75"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spans="1:26" ht="12.75"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spans="1:26" ht="12.75"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spans="1:26" ht="12.75"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spans="1:26" ht="12.75"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spans="1:26" ht="12.75"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spans="1:26" ht="12.75"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spans="1:26" ht="12.75"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spans="1:26" ht="12.75"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spans="1:26" ht="12.75"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spans="1:26" ht="12.75"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spans="1:26" ht="12.75"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spans="1:26" ht="12.75"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spans="1:26" ht="12.75"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spans="1:26" ht="12.75"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spans="1:26" ht="12.75"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spans="1:26" ht="12.75"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spans="1:26" ht="12.75"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spans="1:26" ht="12.75"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spans="1:26" ht="12.75"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spans="1:26" ht="12.75" customHeight="1">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spans="1:26" ht="12.75" customHeight="1">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spans="1:26" ht="12.75" customHeight="1">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spans="1:26" ht="12.75" customHeight="1">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spans="1:26" ht="12.75" customHeight="1">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spans="1:26" ht="12.75" customHeight="1">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spans="1:26" ht="12.75" customHeight="1">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spans="1:26" ht="12.75" customHeight="1">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spans="1:26" ht="12.75" customHeight="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spans="1:26" ht="12.75" customHeight="1">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spans="1:26" ht="12.75" customHeight="1">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spans="1:26" ht="12.75" customHeight="1">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spans="1:26" ht="12.75" customHeight="1">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spans="1:26" ht="12.75" customHeight="1">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spans="1:26" ht="12.75" customHeight="1">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spans="1:26" ht="12.75" customHeight="1">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spans="1:26" ht="12.75" customHeight="1">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spans="1:26" ht="12.75" customHeight="1">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spans="1:26" ht="12.75" customHeight="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spans="1:26" ht="12.75" customHeight="1">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spans="1:26" ht="12.75" customHeight="1">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spans="1:26" ht="12.75" customHeight="1">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spans="1:26" ht="12.75" customHeight="1">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spans="1:26" ht="12.75" customHeight="1">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spans="1:26" ht="12.75" customHeight="1">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spans="1:26" ht="12.75" customHeight="1">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spans="1:26" ht="12.75" customHeight="1">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spans="1:26" ht="12.75" customHeight="1">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spans="1:26" ht="12.75" customHeight="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spans="1:26" ht="12.75" customHeight="1">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spans="1:26" ht="12.75" customHeight="1">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spans="1:26" ht="12.75" customHeight="1">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spans="1:26" ht="12.75" customHeight="1">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spans="1:26" ht="12.75" customHeight="1">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spans="1:26" ht="12.75" customHeight="1">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spans="1:26" ht="12.75" customHeight="1">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spans="1:26" ht="12.75" customHeight="1">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spans="1:26" ht="12.75" customHeight="1">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spans="1:26" ht="12.75" customHeight="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spans="1:26" ht="12.75" customHeight="1">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spans="1:26" ht="12.75" customHeight="1">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spans="1:26" ht="12.75" customHeight="1">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spans="1:26" ht="12.75" customHeight="1">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spans="1:26" ht="12.75" customHeight="1">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spans="1:26" ht="12.75" customHeight="1">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spans="1:26" ht="12.75" customHeight="1">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spans="1:26" ht="12.75" customHeight="1">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spans="1:26" ht="12.75" customHeight="1">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spans="1:26" ht="12.75" customHeight="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spans="1:26" ht="12.75" customHeight="1">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spans="1:26" ht="12.75" customHeight="1">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spans="1:26" ht="12.75" customHeight="1">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spans="1:26" ht="12.75" customHeight="1">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spans="1:26" ht="12.75" customHeight="1">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spans="1:26" ht="12.75" customHeight="1">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spans="1:26" ht="12.75" customHeight="1">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spans="1:26" ht="12.75" customHeight="1">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spans="1:26" ht="12.75" customHeight="1">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spans="1:26" ht="12.75" customHeight="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spans="1:26" ht="12.75" customHeight="1">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spans="1:26" ht="12.75" customHeight="1">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spans="1:26" ht="12.75" customHeight="1">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spans="1:26" ht="12.75" customHeight="1">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spans="1:26" ht="12.75" customHeight="1">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spans="1:26" ht="12.75" customHeight="1">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spans="1:26" ht="12.75" customHeight="1">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spans="1:26" ht="12.75" customHeight="1">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spans="1:26" ht="12.75" customHeight="1">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spans="1:26" ht="12.75" customHeight="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spans="1:26" ht="12.75" customHeight="1">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spans="1:26" ht="12.75" customHeight="1">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spans="1:26" ht="12.75" customHeight="1">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spans="1:26" ht="12.75" customHeight="1">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spans="1:26" ht="12.75" customHeight="1">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spans="1:26" ht="12.75" customHeight="1">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spans="1:26" ht="12.75" customHeight="1">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spans="1:26" ht="12.75" customHeight="1">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spans="1:26" ht="12.75" customHeight="1">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spans="1:26" ht="12.75" customHeight="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spans="1:26" ht="12.75" customHeight="1">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spans="1:26" ht="12.75" customHeight="1">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spans="1:26" ht="12.75" customHeight="1">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spans="1:26" ht="12.75" customHeight="1">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spans="1:26" ht="12.75" customHeight="1">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spans="1:26" ht="12.75" customHeight="1">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spans="1:26" ht="12.75" customHeight="1">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spans="1:26" ht="12.75" customHeight="1">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spans="1:26" ht="12.75" customHeight="1">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spans="1:26" ht="12.75" customHeight="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spans="1:26" ht="12.75" customHeight="1">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spans="1:26" ht="12.75" customHeight="1">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spans="1:26" ht="12.75" customHeight="1">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spans="1:26" ht="12.75" customHeight="1">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spans="1:26" ht="12.75" customHeight="1">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spans="1:26" ht="12.75" customHeight="1">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spans="1:26" ht="12.75" customHeight="1">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spans="1:26" ht="12.75" customHeight="1">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spans="1:26" ht="12.75" customHeight="1">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spans="1:26" ht="12.75" customHeight="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spans="1:26" ht="12.75" customHeight="1">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spans="1:26" ht="12.75" customHeight="1">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spans="1:26" ht="12.75" customHeight="1">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spans="1:26" ht="12.75" customHeight="1">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spans="1:26" ht="12.75" customHeight="1">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spans="1:26" ht="12.75" customHeight="1">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spans="1:26" ht="12.75" customHeight="1">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spans="1:26" ht="12.75" customHeight="1">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spans="1:26" ht="12.75" customHeight="1">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spans="1:26" ht="12.75" customHeight="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spans="1:26" ht="12.75" customHeight="1">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spans="1:26" ht="12.75" customHeight="1">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spans="1:26" ht="12.75" customHeight="1">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spans="1:26" ht="12.75" customHeight="1">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spans="1:26" ht="12.75" customHeight="1">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spans="1:26" ht="12.75" customHeight="1">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spans="1:26" ht="12.75" customHeight="1">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spans="1:26" ht="12.75" customHeight="1">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spans="1:26" ht="12.75" customHeight="1">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spans="1:26" ht="12.75" customHeight="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spans="1:26" ht="12.75" customHeight="1">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spans="1:26" ht="12.75" customHeight="1">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spans="1:26" ht="12.75" customHeight="1">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spans="1:26" ht="12.75" customHeight="1">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spans="1:26" ht="12.75" customHeight="1">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spans="1:26" ht="12.75" customHeight="1">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spans="1:26" ht="12.75" customHeight="1">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spans="1:26" ht="12.75" customHeight="1">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spans="1:26" ht="12.75" customHeight="1">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spans="1:26" ht="12.75" customHeight="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spans="1:26" ht="12.75" customHeight="1">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spans="1:26" ht="12.75" customHeight="1">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spans="1:26" ht="12.75" customHeight="1">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spans="1:26" ht="12.75" customHeight="1">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spans="1:26" ht="12.75" customHeight="1">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spans="1:26" ht="12.75" customHeight="1">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spans="1:26" ht="12.75" customHeight="1">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spans="1:26" ht="12.75" customHeight="1">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spans="1:26" ht="12.75" customHeight="1">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spans="1:26" ht="12.75" customHeight="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spans="1:26" ht="12.75" customHeight="1">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spans="1:26" ht="12.75" customHeight="1">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spans="1:26" ht="12.75" customHeight="1">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spans="1:26" ht="12.75" customHeight="1">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spans="1:26" ht="12.75" customHeight="1">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spans="1:26" ht="12.75" customHeight="1">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spans="1:26" ht="12.75" customHeight="1">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spans="1:26" ht="12.75" customHeight="1">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spans="1:26" ht="12.75" customHeight="1">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spans="1:26" ht="12.75" customHeight="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spans="1:26" ht="12.75" customHeight="1">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spans="1:26" ht="12.75" customHeight="1">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spans="1:26" ht="12.75" customHeight="1">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spans="1:26" ht="12.75" customHeight="1">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spans="1:26" ht="12.75" customHeight="1">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spans="1:26" ht="12.75" customHeight="1">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spans="1:26" ht="12.75" customHeight="1">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spans="1:26" ht="12.75" customHeight="1">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spans="1:26" ht="12.75" customHeight="1">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spans="1:26" ht="12.75" customHeight="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spans="1:26" ht="12.75" customHeight="1">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spans="1:26" ht="12.75" customHeight="1">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spans="1:26" ht="12.75" customHeight="1">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spans="1:26" ht="12.75" customHeight="1">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spans="1:26" ht="12.75" customHeight="1">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spans="1:26" ht="12.75" customHeight="1">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spans="1:26" ht="12.75" customHeight="1">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spans="1:26" ht="12.75" customHeight="1">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spans="1:26" ht="12.75" customHeight="1">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spans="1:26" ht="12.75" customHeight="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spans="1:26" ht="12.75" customHeight="1">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spans="1:26" ht="12.75" customHeight="1">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spans="1:26" ht="12.75" customHeight="1">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spans="1:26" ht="12.75" customHeight="1">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spans="1:26" ht="12.75" customHeight="1">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spans="1:26" ht="12.75" customHeight="1">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spans="1:26" ht="12.75" customHeight="1">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spans="1:26" ht="12.75" customHeight="1">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spans="1:26" ht="12.75" customHeight="1">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spans="1:26" ht="12.75" customHeight="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spans="1:26" ht="12.75" customHeight="1">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spans="1:26" ht="12.75" customHeight="1">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spans="1:26" ht="12.75" customHeight="1">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spans="1:26" ht="12.75" customHeight="1">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spans="1:26" ht="12.75" customHeight="1">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spans="1:26" ht="12.75" customHeight="1">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spans="1:26" ht="12.75" customHeight="1">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spans="1:26" ht="12.75" customHeight="1">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spans="1:26" ht="12.75" customHeight="1">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spans="1:26" ht="12.75" customHeight="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spans="1:26" ht="12.75" customHeight="1">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spans="1:26" ht="12.75" customHeight="1">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spans="1:26" ht="12.75" customHeight="1">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spans="1:26" ht="12.75" customHeight="1">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spans="1:26" ht="12.75" customHeight="1">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spans="1:26" ht="12.75" customHeight="1">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spans="1:26" ht="12.75" customHeight="1">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spans="1:26" ht="12.75" customHeight="1">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spans="1:26" ht="12.75" customHeight="1">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spans="1:26" ht="12.75" customHeight="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spans="1:26" ht="12.75" customHeight="1">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spans="1:26" ht="12.75" customHeight="1">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spans="1:26" ht="12.75" customHeight="1">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spans="1:26" ht="12.75" customHeight="1">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spans="1:26" ht="12.75" customHeight="1">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spans="1:26" ht="12.75" customHeight="1">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spans="1:26" ht="12.75" customHeight="1">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spans="1:26" ht="12.75" customHeight="1">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spans="1:26" ht="12.75" customHeight="1">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spans="1:26" ht="12.75" customHeight="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spans="1:26" ht="12.75" customHeight="1">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spans="1:26" ht="12.75" customHeight="1">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spans="1:26" ht="12.75" customHeight="1">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spans="1:26" ht="12.75" customHeight="1">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spans="1:26" ht="12.75" customHeight="1">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spans="1:26" ht="12.75" customHeight="1">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spans="1:26" ht="12.75" customHeight="1">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spans="1:26" ht="12.75" customHeight="1">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spans="1:26" ht="12.75" customHeight="1">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spans="1:26" ht="12.75" customHeight="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spans="1:26" ht="12.75" customHeight="1">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spans="1:26" ht="12.75" customHeight="1">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spans="1:26" ht="12.75" customHeight="1">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spans="1:26" ht="12.75" customHeight="1">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spans="1:26" ht="12.75" customHeight="1">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spans="1:26" ht="12.75" customHeight="1">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spans="1:26" ht="12.75" customHeight="1">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spans="1:26" ht="12.75" customHeight="1">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spans="1:26" ht="12.75" customHeight="1">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spans="1:26" ht="12.75" customHeight="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spans="1:26" ht="12.75" customHeight="1">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spans="1:26" ht="12.75" customHeight="1">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spans="1:26" ht="12.75" customHeight="1">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spans="1:26" ht="12.75" customHeight="1">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spans="1:26" ht="12.75" customHeight="1">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spans="1:26" ht="12.75" customHeight="1">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spans="1:26" ht="12.75" customHeight="1">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spans="1:26" ht="12.75" customHeight="1">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spans="1:26" ht="12.75" customHeight="1">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spans="1:26" ht="12.75" customHeight="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spans="1:26" ht="12.75" customHeight="1">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spans="1:26" ht="12.75" customHeight="1">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spans="1:26" ht="12.75" customHeight="1">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spans="1:26" ht="12.75" customHeight="1">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spans="1:26" ht="12.75" customHeight="1">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spans="1:26" ht="12.75" customHeight="1">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spans="1:26" ht="12.75" customHeight="1">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spans="1:26" ht="12.75" customHeight="1">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spans="1:26" ht="12.75" customHeight="1">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spans="1:26" ht="12.75" customHeight="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spans="1:26" ht="12.75" customHeight="1">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spans="1:26" ht="12.75" customHeight="1">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spans="1:26" ht="12.75" customHeight="1">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spans="1:26" ht="12.75" customHeight="1">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spans="1:26" ht="12.75" customHeight="1">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spans="1:26" ht="12.75" customHeight="1">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spans="1:26" ht="12.75" customHeight="1">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spans="1:26" ht="12.75" customHeight="1">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spans="1:26" ht="12.75" customHeight="1">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spans="1:26" ht="12.75" customHeight="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spans="1:26" ht="12.75" customHeight="1">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spans="1:26" ht="12.75" customHeight="1">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spans="1:26" ht="12.75" customHeight="1">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spans="1:26" ht="12.75" customHeight="1">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spans="1:26" ht="12.75" customHeight="1">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spans="1:26" ht="12.75" customHeight="1">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spans="1:26" ht="12.75" customHeight="1">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spans="1:26" ht="12.75" customHeight="1">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spans="1:26" ht="12.75" customHeight="1">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spans="1:26" ht="12.75" customHeight="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spans="1:26" ht="12.75" customHeight="1">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spans="1:26" ht="12.75" customHeight="1">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spans="1:26" ht="12.75" customHeight="1">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spans="1:26" ht="12.75" customHeight="1">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spans="1:26" ht="12.75" customHeight="1">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spans="1:26" ht="12.75" customHeight="1">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spans="1:26" ht="12.75" customHeight="1">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spans="1:26" ht="12.75" customHeight="1">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spans="1:26" ht="12.75" customHeight="1">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spans="1:26" ht="12.75" customHeight="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spans="1:26" ht="12.75" customHeight="1">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spans="1:26" ht="12.75" customHeight="1">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spans="1:26" ht="12.75" customHeight="1">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spans="1:26" ht="12.75" customHeight="1">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spans="1:26" ht="12.75" customHeight="1">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spans="1:26" ht="12.75" customHeight="1">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spans="1:26" ht="12.75" customHeight="1">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spans="1:26" ht="12.75" customHeight="1">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spans="1:26" ht="12.75" customHeight="1">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spans="1:26" ht="12.75" customHeight="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spans="1:26" ht="12.75" customHeight="1">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spans="1:26" ht="12.75" customHeight="1">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spans="1:26" ht="12.75" customHeight="1">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spans="1:26" ht="12.75" customHeight="1">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spans="1:26" ht="12.75" customHeight="1">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spans="1:26" ht="12.75" customHeight="1">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spans="1:26" ht="12.75" customHeight="1">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spans="1:26" ht="12.75" customHeight="1">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spans="1:26" ht="12.75" customHeight="1">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spans="1:26" ht="12.75" customHeight="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spans="1:26" ht="12.75" customHeight="1">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spans="1:26" ht="12.75" customHeight="1">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spans="1:26" ht="12.75" customHeight="1">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spans="1:26" ht="12.75" customHeight="1">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spans="1:26" ht="12.75" customHeight="1">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spans="1:26" ht="12.75" customHeight="1">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spans="1:26" ht="12.75" customHeight="1">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spans="1:26" ht="12.75" customHeight="1">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spans="1:26" ht="12.75" customHeight="1">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spans="1:26" ht="12.75" customHeight="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spans="1:26" ht="12.75" customHeight="1">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spans="1:26" ht="12.75" customHeight="1">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spans="1:26" ht="12.75" customHeight="1">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spans="1:26" ht="12.75" customHeight="1">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spans="1:26" ht="12.75" customHeight="1">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spans="1:26" ht="12.75" customHeight="1">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spans="1:26" ht="12.75" customHeight="1">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spans="1:26" ht="12.75" customHeight="1">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spans="1:26" ht="12.75" customHeight="1">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spans="1:26" ht="12.75" customHeight="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spans="1:26" ht="12.75" customHeight="1">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spans="1:26" ht="12.75" customHeight="1">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spans="1:26" ht="12.75" customHeight="1">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spans="1:26" ht="12.75" customHeight="1">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spans="1:26" ht="12.75" customHeight="1">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spans="1:26" ht="12.75" customHeight="1">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spans="1:26" ht="12.75" customHeight="1">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spans="1:26" ht="12.75" customHeight="1">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spans="1:26" ht="12.75" customHeight="1">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spans="1:26" ht="12.75" customHeight="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spans="1:26" ht="12.75" customHeight="1">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spans="1:26" ht="12.75" customHeight="1">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spans="1:26" ht="12.75" customHeight="1">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spans="1:26" ht="12.75" customHeight="1">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spans="1:26" ht="12.75" customHeight="1">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spans="1:26" ht="12.75" customHeight="1">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spans="1:26" ht="12.75" customHeight="1">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spans="1:26" ht="12.75" customHeight="1">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spans="1:26" ht="12.75" customHeight="1">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spans="1:26" ht="12.75" customHeight="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spans="1:26" ht="12.75" customHeight="1">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spans="1:26" ht="12.75" customHeight="1">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spans="1:26" ht="12.75" customHeight="1">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spans="1:26" ht="12.75" customHeight="1">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spans="1:26" ht="12.75" customHeight="1">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spans="1:26" ht="12.75" customHeight="1">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spans="1:26" ht="12.75" customHeight="1">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spans="1:26" ht="12.75" customHeight="1">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spans="1:26" ht="12.75" customHeight="1">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spans="1:26" ht="12.75" customHeight="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spans="1:26" ht="12.75" customHeight="1">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spans="1:26" ht="12.75" customHeight="1">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spans="1:26" ht="12.75" customHeight="1">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spans="1:26" ht="12.75" customHeight="1">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spans="1:26" ht="12.75" customHeight="1">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spans="1:26" ht="12.75" customHeight="1">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spans="1:26" ht="12.75" customHeight="1">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spans="1:26" ht="12.75" customHeight="1">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spans="1:26" ht="12.75" customHeight="1">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spans="1:26" ht="12.75" customHeight="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spans="1:26" ht="12.75" customHeight="1">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spans="1:26" ht="12.75" customHeight="1">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spans="1:26" ht="12.75" customHeight="1">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spans="1:26" ht="12.75" customHeight="1">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spans="1:26" ht="12.75" customHeight="1">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spans="1:26" ht="12.75" customHeight="1">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spans="1:26" ht="12.75" customHeight="1">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spans="1:26" ht="12.75" customHeight="1">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spans="1:26" ht="12.75" customHeight="1">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spans="1:26" ht="12.75" customHeight="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spans="1:26" ht="12.75" customHeight="1">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spans="1:26" ht="12.75" customHeight="1">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spans="1:26" ht="12.75" customHeight="1">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spans="1:26" ht="12.75" customHeight="1">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spans="1:26" ht="12.75" customHeight="1">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spans="1:26" ht="12.75" customHeight="1">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spans="1:26" ht="12.75" customHeight="1">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spans="1:26" ht="12.75" customHeight="1">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spans="1:26" ht="12.75" customHeight="1">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spans="1:26" ht="12.75" customHeight="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spans="1:26" ht="12.75" customHeight="1">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spans="1:26" ht="12.75" customHeight="1">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spans="1:26" ht="12.75" customHeight="1">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spans="1:26" ht="12.75" customHeight="1">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spans="1:26" ht="12.75" customHeight="1">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spans="1:26" ht="12.75" customHeight="1">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spans="1:26" ht="12.75" customHeight="1">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spans="1:26" ht="12.75" customHeight="1">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spans="1:26" ht="12.75" customHeight="1">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spans="1:26" ht="12.75" customHeight="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spans="1:26" ht="12.75" customHeight="1">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spans="1:26" ht="12.75" customHeight="1">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spans="1:26" ht="12.75" customHeight="1">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spans="1:26" ht="12.75" customHeight="1">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spans="1:26" ht="12.75" customHeight="1">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spans="1:26" ht="12.75" customHeight="1">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spans="1:26" ht="12.75" customHeight="1">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spans="1:26" ht="12.75" customHeight="1">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spans="1:26" ht="12.75" customHeight="1">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spans="1:26" ht="12.75" customHeight="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spans="1:26" ht="12.75" customHeight="1">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spans="1:26" ht="12.75" customHeight="1">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spans="1:26" ht="12.75" customHeight="1">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spans="1:26" ht="12.75" customHeight="1">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spans="1:26" ht="12.75" customHeight="1">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spans="1:26" ht="12.75" customHeight="1">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spans="1:26" ht="12.75" customHeight="1">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spans="1:26" ht="12.75" customHeight="1">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spans="1:26" ht="12.75" customHeight="1">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spans="1:26" ht="12.75" customHeight="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spans="1:26" ht="12.75" customHeight="1">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spans="1:26" ht="12.75" customHeight="1">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spans="1:26" ht="12.75" customHeight="1">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spans="1:26" ht="12.75" customHeight="1">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spans="1:26" ht="12.75" customHeight="1">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spans="1:26" ht="12.75" customHeight="1">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spans="1:26" ht="12.75" customHeight="1">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spans="1:26" ht="12.75" customHeight="1">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spans="1:26" ht="12.75" customHeight="1">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spans="1:26" ht="12.75" customHeight="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spans="1:26" ht="12.75" customHeight="1">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spans="1:26" ht="12.75" customHeight="1">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spans="1:26" ht="12.75" customHeight="1">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spans="1:26" ht="12.75" customHeight="1">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spans="1:26" ht="12.75" customHeight="1">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spans="1:26" ht="12.75" customHeight="1">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spans="1:26" ht="12.75" customHeight="1">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spans="1:26" ht="12.75" customHeight="1">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spans="1:26" ht="12.75" customHeight="1">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spans="1:26" ht="12.75" customHeight="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spans="1:26" ht="12.75" customHeight="1">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spans="1:26" ht="12.75" customHeight="1">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spans="1:26" ht="12.75" customHeight="1">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spans="1:26" ht="12.75" customHeight="1">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spans="1:26" ht="12.75" customHeight="1">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spans="1:26" ht="12.75" customHeight="1">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spans="1:26" ht="12.75" customHeight="1">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spans="1:26" ht="12.75" customHeight="1">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spans="1:26" ht="12.75" customHeight="1">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spans="1:26" ht="12.75" customHeight="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spans="1:26" ht="12.75" customHeight="1">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spans="1:26" ht="12.75" customHeight="1">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spans="1:26" ht="12.75" customHeight="1">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spans="1:26" ht="12.75" customHeight="1">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spans="1:26" ht="12.75" customHeight="1">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spans="1:26" ht="12.75" customHeight="1">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spans="1:26" ht="12.75" customHeight="1">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spans="1:26" ht="12.75" customHeight="1">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spans="1:26" ht="12.75" customHeight="1">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spans="1:26" ht="12.75" customHeight="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spans="1:26" ht="12.75" customHeight="1">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spans="1:26" ht="12.75" customHeight="1">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spans="1:26" ht="12.75" customHeight="1">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spans="1:26" ht="12.75" customHeight="1">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spans="1:26" ht="12.75" customHeight="1">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spans="1:26" ht="12.75" customHeight="1">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spans="1:26" ht="12.75" customHeight="1">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spans="1:26" ht="12.75" customHeight="1">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spans="1:26" ht="12.75" customHeight="1">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spans="1:26" ht="12.75" customHeight="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spans="1:26" ht="12.75" customHeight="1">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spans="1:26" ht="12.75" customHeight="1">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spans="1:26" ht="12.75" customHeight="1">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spans="1:26" ht="12.75" customHeight="1">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spans="1:26" ht="12.75" customHeight="1">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spans="1:26" ht="12.75" customHeight="1">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spans="1:26" ht="12.75" customHeight="1">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spans="1:26" ht="12.75" customHeight="1">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spans="1:26" ht="12.75" customHeight="1">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spans="1:26" ht="12.75" customHeight="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spans="1:26" ht="12.75" customHeight="1">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spans="1:26" ht="12.75" customHeight="1">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spans="1:26" ht="12.75" customHeight="1">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spans="1:26" ht="12.75" customHeight="1">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spans="1:26" ht="12.75" customHeight="1">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spans="1:26" ht="12.75" customHeight="1">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spans="1:26" ht="12.75" customHeight="1">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spans="1:26" ht="12.75" customHeight="1">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spans="1:26" ht="12.75" customHeight="1">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spans="1:26" ht="12.75" customHeight="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spans="1:26" ht="12.75" customHeight="1">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spans="1:26" ht="12.75" customHeight="1">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spans="1:26" ht="12.75" customHeight="1">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spans="1:26" ht="12.75" customHeight="1">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spans="1:26" ht="12.75" customHeight="1">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spans="1:26" ht="12.75" customHeight="1">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spans="1:26" ht="12.75" customHeight="1">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spans="1:26" ht="12.75" customHeight="1">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spans="1:26" ht="12.75" customHeight="1">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spans="1:26" ht="12.75" customHeight="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spans="1:26" ht="12.75" customHeight="1">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spans="1:26" ht="12.75" customHeight="1">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spans="1:26" ht="12.75" customHeight="1">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spans="1:26" ht="12.75" customHeight="1">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spans="1:26" ht="12.75" customHeight="1">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spans="1:26" ht="12.75" customHeight="1">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spans="1:26" ht="12.75" customHeight="1">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spans="1:26" ht="12.75" customHeight="1">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spans="1:26" ht="12.75" customHeight="1">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spans="1:26" ht="12.75" customHeight="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spans="1:26" ht="12.75" customHeight="1">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spans="1:26" ht="12.75" customHeight="1">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spans="1:26" ht="12.75" customHeight="1">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spans="1:26" ht="12.75" customHeight="1">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spans="1:26" ht="12.75" customHeight="1">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spans="1:26" ht="12.75" customHeight="1">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spans="1:26" ht="12.75" customHeight="1">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spans="1:26" ht="12.75" customHeight="1">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spans="1:26" ht="12.75" customHeight="1">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spans="1:26" ht="12.75" customHeight="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spans="1:26" ht="12.75" customHeight="1">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spans="1:26" ht="12.75" customHeight="1">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spans="1:26" ht="12.75" customHeight="1">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spans="1:26" ht="12.75" customHeight="1">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spans="1:26" ht="12.75" customHeight="1">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spans="1:26" ht="12.75" customHeight="1">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spans="1:26" ht="12.75" customHeight="1">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spans="1:26" ht="12.75" customHeight="1">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spans="1:26" ht="12.75" customHeight="1">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spans="1:26" ht="12.75" customHeight="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spans="1:26" ht="12.75" customHeight="1">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spans="1:26" ht="12.75" customHeight="1">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spans="1:26" ht="12.75" customHeight="1">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spans="1:26" ht="12.75" customHeight="1">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spans="1:26" ht="12.75" customHeight="1">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spans="1:26" ht="12.75" customHeight="1">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spans="1:26" ht="12.75" customHeight="1">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spans="1:26" ht="12.75" customHeight="1">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spans="1:26" ht="12.75" customHeight="1">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spans="1:26" ht="12.75" customHeight="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spans="1:26" ht="12.75" customHeight="1">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spans="1:26" ht="12.75" customHeight="1">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spans="1:26" ht="12.75" customHeight="1">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spans="1:26" ht="12.75" customHeight="1">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spans="1:26" ht="12.75" customHeight="1">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spans="1:26" ht="12.75" customHeight="1">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spans="1:26" ht="12.75" customHeight="1">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spans="1:26" ht="12.75" customHeight="1">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spans="1:26" ht="12.75" customHeight="1">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spans="1:26" ht="12.75" customHeight="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spans="1:26" ht="12.75" customHeight="1">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spans="1:26" ht="12.75" customHeight="1">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spans="1:26" ht="12.75" customHeight="1">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spans="1:26" ht="12.75" customHeight="1">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spans="1:26" ht="12.75" customHeight="1">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spans="1:26" ht="12.75" customHeight="1">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spans="1:26" ht="12.75" customHeight="1">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spans="1:26" ht="12.75" customHeight="1">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spans="1:26" ht="12.75" customHeight="1">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spans="1:26" ht="12.75" customHeight="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spans="1:26" ht="12.75" customHeight="1">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spans="1:26" ht="12.75" customHeight="1">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spans="1:26" ht="12.75" customHeight="1">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spans="1:26" ht="12.75" customHeight="1">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spans="1:26" ht="12.75" customHeight="1">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spans="1:26" ht="12.75" customHeight="1">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spans="1:26" ht="12.75" customHeight="1">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spans="1:26" ht="12.75" customHeight="1">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spans="1:26" ht="12.75" customHeight="1">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spans="1:26" ht="12.75" customHeight="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spans="1:26" ht="12.75" customHeight="1">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spans="1:26" ht="12.75" customHeight="1">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spans="1:26" ht="12.75" customHeight="1">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spans="1:26" ht="12.75" customHeight="1">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spans="1:26" ht="12.75" customHeight="1">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spans="1:26" ht="12.75" customHeight="1">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spans="1:26" ht="12.75" customHeight="1">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spans="1:26" ht="12.75" customHeight="1">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spans="1:26" ht="12.75" customHeight="1">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spans="1:26" ht="12.75" customHeight="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spans="1:26" ht="12.75" customHeight="1">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spans="1:26" ht="12.75" customHeight="1">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spans="1:26" ht="12.75" customHeight="1">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spans="1:26" ht="12.75" customHeight="1">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spans="1:26" ht="12.75" customHeight="1">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spans="1:26" ht="12.75" customHeight="1">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spans="1:26" ht="12.75" customHeight="1">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spans="1:26" ht="12.75" customHeight="1">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spans="1:26" ht="12.75" customHeight="1">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spans="1:26" ht="12.75" customHeight="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spans="1:26" ht="12.75" customHeight="1">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spans="1:26" ht="12.75" customHeight="1">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spans="1:26" ht="12.75" customHeight="1">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spans="1:26" ht="12.75" customHeight="1">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spans="1:26" ht="12.75" customHeight="1">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spans="1:26" ht="12.75" customHeight="1">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spans="1:26" ht="12.75" customHeight="1">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spans="1:26" ht="12.75" customHeight="1">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spans="1:26" ht="12.75" customHeight="1">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spans="1:26" ht="12.75" customHeight="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spans="1:26" ht="12.75" customHeight="1">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spans="1:26" ht="12.75" customHeight="1">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spans="1:26" ht="12.75" customHeight="1">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spans="1:26" ht="12.75" customHeight="1">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spans="1:26" ht="12.75" customHeight="1">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spans="1:26" ht="12.75" customHeight="1">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spans="1:26" ht="12.75" customHeight="1">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spans="1:26" ht="12.75" customHeight="1">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spans="1:26" ht="12.75" customHeight="1">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spans="1:26" ht="12.75" customHeight="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spans="1:26" ht="12.75" customHeight="1">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spans="1:26" ht="12.75" customHeight="1">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spans="1:26" ht="12.75" customHeight="1">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spans="1:26" ht="12.75" customHeight="1">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spans="1:26" ht="12.75" customHeight="1">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spans="1:26" ht="12.75" customHeight="1">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spans="1:26" ht="12.75" customHeight="1">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spans="1:26" ht="12.75" customHeight="1">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spans="1:26" ht="12.75" customHeight="1">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spans="1:26" ht="12.75" customHeight="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spans="1:26" ht="12.75" customHeight="1">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spans="1:26" ht="12.75" customHeight="1">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spans="1:26" ht="12.75" customHeight="1">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spans="1:26" ht="12.75" customHeight="1">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spans="1:26" ht="12.75" customHeight="1">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spans="1:26" ht="12.75" customHeight="1">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spans="1:26" ht="12.75" customHeight="1">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spans="1:26" ht="12.75" customHeight="1">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spans="1:26" ht="12.75" customHeight="1">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spans="1:26" ht="12.75" customHeight="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spans="1:26" ht="12.75" customHeight="1">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spans="1:26" ht="12.75" customHeight="1">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spans="1:26" ht="12.75" customHeight="1">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spans="1:26" ht="12.75" customHeight="1">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spans="1:26" ht="12.75" customHeight="1">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spans="1:26" ht="12.75" customHeight="1">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spans="1:26" ht="12.75" customHeight="1">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spans="1:26" ht="12.75" customHeight="1">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spans="1:26" ht="12.75" customHeight="1">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spans="1:26" ht="12.75" customHeight="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spans="1:26" ht="12.75" customHeight="1">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spans="1:26" ht="12.75" customHeight="1">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spans="1:26" ht="12.75" customHeight="1">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spans="1:26" ht="12.75" customHeight="1">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spans="1:26" ht="12.75" customHeight="1">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spans="1:26" ht="12.75" customHeight="1">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spans="1:26" ht="12.75" customHeight="1">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spans="1:26" ht="12.75" customHeight="1">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spans="1:26" ht="12.75" customHeight="1">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spans="1:26" ht="12.75" customHeight="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spans="1:26" ht="12.75" customHeight="1">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spans="1:26" ht="12.75" customHeight="1">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spans="1:26" ht="12.75" customHeight="1">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spans="1:26" ht="12.75" customHeight="1">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spans="1:26" ht="12.75" customHeight="1">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spans="1:26" ht="12.75" customHeight="1">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spans="1:26" ht="12.75" customHeight="1">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spans="1:26" ht="12.75" customHeight="1">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spans="1:26" ht="12.75" customHeight="1">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spans="1:26" ht="12.75" customHeight="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spans="1:26" ht="12.75" customHeight="1">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spans="1:26" ht="12.75" customHeight="1">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spans="1:26" ht="12.75" customHeight="1">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spans="1:26" ht="12.75" customHeight="1">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spans="1:26" ht="12.75" customHeight="1">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spans="1:26" ht="12.75" customHeight="1">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spans="1:26" ht="12.75" customHeight="1">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spans="1:26" ht="12.75" customHeight="1">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spans="1:26" ht="12.75" customHeight="1">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spans="1:26" ht="12.75" customHeight="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spans="1:26" ht="12.75" customHeight="1">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spans="1:26" ht="12.75" customHeight="1">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spans="1:26" ht="12.75" customHeight="1">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spans="1:26" ht="12.75" customHeight="1">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spans="1:26" ht="12.75" customHeight="1">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spans="1:26" ht="12.75" customHeight="1">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spans="1:26" ht="12.75" customHeight="1">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spans="1:26" ht="12.75" customHeight="1">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spans="1:26" ht="12.75" customHeight="1">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spans="1:26" ht="12.75" customHeight="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spans="1:26" ht="12.75" customHeight="1">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spans="1:26" ht="12.75" customHeight="1">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spans="1:26" ht="12.75" customHeight="1">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spans="1:26" ht="12.75" customHeight="1">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spans="1:26" ht="12.75" customHeight="1">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spans="1:26" ht="12.75" customHeight="1">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spans="1:26" ht="12.75" customHeight="1">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spans="1:26" ht="12.75" customHeight="1">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spans="1:26" ht="12.75" customHeight="1">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F1000"/>
  <sheetViews>
    <sheetView tabSelected="1" topLeftCell="L12" workbookViewId="0">
      <selection sqref="A1:AL2"/>
    </sheetView>
  </sheetViews>
  <sheetFormatPr baseColWidth="10" defaultColWidth="14.42578125" defaultRowHeight="15" customHeight="1"/>
  <cols>
    <col min="1" max="1" width="4" customWidth="1"/>
    <col min="2" max="2" width="27.28515625" customWidth="1"/>
    <col min="3" max="4" width="36.140625" customWidth="1"/>
    <col min="5" max="5" width="32.42578125" customWidth="1"/>
    <col min="6" max="7" width="36.140625" customWidth="1"/>
    <col min="8" max="8" width="19" customWidth="1"/>
    <col min="9" max="9" width="17.85546875" customWidth="1"/>
    <col min="10" max="10" width="16.5703125" customWidth="1"/>
    <col min="11" max="11" width="6.28515625" customWidth="1"/>
    <col min="12" max="12" width="27.28515625" customWidth="1"/>
    <col min="13" max="13" width="30.5703125" hidden="1" customWidth="1"/>
    <col min="14" max="14" width="17.5703125" customWidth="1"/>
    <col min="15" max="15" width="6.28515625" customWidth="1"/>
    <col min="16" max="16" width="16" customWidth="1"/>
    <col min="17" max="17" width="5.85546875" customWidth="1"/>
    <col min="18" max="18" width="31" customWidth="1"/>
    <col min="19" max="19" width="15.140625" customWidth="1"/>
    <col min="20" max="20" width="6.85546875" customWidth="1"/>
    <col min="21" max="21" width="5" customWidth="1"/>
    <col min="22" max="22" width="5.5703125" customWidth="1"/>
    <col min="23" max="23" width="7.140625" customWidth="1"/>
    <col min="24" max="24" width="6.7109375" customWidth="1"/>
    <col min="25" max="25" width="7.5703125" customWidth="1"/>
    <col min="26" max="26" width="38.28515625" customWidth="1"/>
    <col min="27" max="27" width="8.7109375" customWidth="1"/>
    <col min="28" max="28" width="10.42578125" customWidth="1"/>
    <col min="29" max="29" width="9.28515625" customWidth="1"/>
    <col min="30" max="30" width="9.140625" customWidth="1"/>
    <col min="31" max="31" width="8.42578125" customWidth="1"/>
    <col min="32" max="32" width="7.28515625" customWidth="1"/>
    <col min="33" max="33" width="23" customWidth="1"/>
    <col min="34" max="34" width="18.85546875" customWidth="1"/>
    <col min="35" max="35" width="16.85546875" customWidth="1"/>
    <col min="36" max="36" width="14.85546875" customWidth="1"/>
    <col min="37" max="37" width="18.5703125" customWidth="1"/>
    <col min="38" max="38" width="21" customWidth="1"/>
    <col min="39" max="58" width="11.42578125" customWidth="1"/>
  </cols>
  <sheetData>
    <row r="1" spans="1:58" ht="16.5" customHeight="1">
      <c r="A1" s="189" t="s">
        <v>68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1"/>
      <c r="AM1" s="18"/>
      <c r="AN1" s="18"/>
      <c r="AO1" s="18"/>
      <c r="AP1" s="18"/>
      <c r="AQ1" s="18"/>
      <c r="AR1" s="18"/>
      <c r="AS1" s="18"/>
      <c r="AT1" s="18"/>
      <c r="AU1" s="18"/>
      <c r="AV1" s="18"/>
      <c r="AW1" s="18"/>
      <c r="AX1" s="18"/>
      <c r="AY1" s="18"/>
      <c r="AZ1" s="18"/>
      <c r="BA1" s="18"/>
      <c r="BB1" s="18"/>
      <c r="BC1" s="18"/>
      <c r="BD1" s="18"/>
      <c r="BE1" s="18"/>
      <c r="BF1" s="18"/>
    </row>
    <row r="2" spans="1:58" ht="24" customHeight="1">
      <c r="A2" s="192"/>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4"/>
      <c r="AM2" s="18"/>
      <c r="AN2" s="18"/>
      <c r="AO2" s="18"/>
      <c r="AP2" s="18"/>
      <c r="AQ2" s="18"/>
      <c r="AR2" s="18"/>
      <c r="AS2" s="18"/>
      <c r="AT2" s="18"/>
      <c r="AU2" s="18"/>
      <c r="AV2" s="18"/>
      <c r="AW2" s="18"/>
      <c r="AX2" s="18"/>
      <c r="AY2" s="18"/>
      <c r="AZ2" s="18"/>
      <c r="BA2" s="18"/>
      <c r="BB2" s="18"/>
      <c r="BC2" s="18"/>
      <c r="BD2" s="18"/>
      <c r="BE2" s="18"/>
      <c r="BF2" s="18"/>
    </row>
    <row r="3" spans="1:58" ht="13.5" customHeight="1">
      <c r="A3" s="19"/>
      <c r="B3" s="20"/>
      <c r="C3" s="19"/>
      <c r="D3" s="19"/>
      <c r="E3" s="18"/>
      <c r="F3" s="19"/>
      <c r="G3" s="19"/>
      <c r="H3" s="21"/>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row>
    <row r="4" spans="1:58" ht="26.25" customHeight="1">
      <c r="A4" s="195" t="s">
        <v>69</v>
      </c>
      <c r="B4" s="196"/>
      <c r="C4" s="197" t="s">
        <v>70</v>
      </c>
      <c r="D4" s="198"/>
      <c r="E4" s="198"/>
      <c r="F4" s="198"/>
      <c r="G4" s="198"/>
      <c r="H4" s="198"/>
      <c r="I4" s="198"/>
      <c r="J4" s="198"/>
      <c r="K4" s="198"/>
      <c r="L4" s="198"/>
      <c r="M4" s="198"/>
      <c r="N4" s="198"/>
      <c r="O4" s="198"/>
      <c r="P4" s="196"/>
      <c r="Q4" s="199"/>
      <c r="R4" s="158"/>
      <c r="S4" s="200"/>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row>
    <row r="5" spans="1:58" ht="26.25" customHeight="1">
      <c r="A5" s="195" t="s">
        <v>71</v>
      </c>
      <c r="B5" s="196"/>
      <c r="C5" s="201" t="s">
        <v>72</v>
      </c>
      <c r="D5" s="198"/>
      <c r="E5" s="198"/>
      <c r="F5" s="198"/>
      <c r="G5" s="198"/>
      <c r="H5" s="198"/>
      <c r="I5" s="198"/>
      <c r="J5" s="198"/>
      <c r="K5" s="198"/>
      <c r="L5" s="198"/>
      <c r="M5" s="198"/>
      <c r="N5" s="198"/>
      <c r="O5" s="198"/>
      <c r="P5" s="196"/>
      <c r="Q5" s="199"/>
      <c r="R5" s="158"/>
      <c r="S5" s="200"/>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row>
    <row r="6" spans="1:58" ht="44.25" customHeight="1">
      <c r="A6" s="195" t="s">
        <v>73</v>
      </c>
      <c r="B6" s="196"/>
      <c r="C6" s="203" t="s">
        <v>74</v>
      </c>
      <c r="D6" s="198"/>
      <c r="E6" s="198"/>
      <c r="F6" s="198"/>
      <c r="G6" s="198"/>
      <c r="H6" s="198"/>
      <c r="I6" s="198"/>
      <c r="J6" s="198"/>
      <c r="K6" s="198"/>
      <c r="L6" s="198"/>
      <c r="M6" s="198"/>
      <c r="N6" s="198"/>
      <c r="O6" s="198"/>
      <c r="P6" s="196"/>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row>
    <row r="7" spans="1:58" ht="49.5" customHeight="1">
      <c r="A7" s="195" t="s">
        <v>75</v>
      </c>
      <c r="B7" s="196"/>
      <c r="C7" s="203" t="s">
        <v>76</v>
      </c>
      <c r="D7" s="198"/>
      <c r="E7" s="198"/>
      <c r="F7" s="198"/>
      <c r="G7" s="198"/>
      <c r="H7" s="198"/>
      <c r="I7" s="198"/>
      <c r="J7" s="198"/>
      <c r="K7" s="198"/>
      <c r="L7" s="198"/>
      <c r="M7" s="198"/>
      <c r="N7" s="198"/>
      <c r="O7" s="198"/>
      <c r="P7" s="196"/>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58" ht="13.5" customHeight="1">
      <c r="A8" s="202" t="s">
        <v>77</v>
      </c>
      <c r="B8" s="198"/>
      <c r="C8" s="198"/>
      <c r="D8" s="198"/>
      <c r="E8" s="198"/>
      <c r="F8" s="198"/>
      <c r="G8" s="198"/>
      <c r="H8" s="198"/>
      <c r="I8" s="196"/>
      <c r="J8" s="202" t="s">
        <v>78</v>
      </c>
      <c r="K8" s="198"/>
      <c r="L8" s="198"/>
      <c r="M8" s="198"/>
      <c r="N8" s="198"/>
      <c r="O8" s="198"/>
      <c r="P8" s="196"/>
      <c r="Q8" s="202" t="s">
        <v>79</v>
      </c>
      <c r="R8" s="198"/>
      <c r="S8" s="198"/>
      <c r="T8" s="198"/>
      <c r="U8" s="198"/>
      <c r="V8" s="198"/>
      <c r="W8" s="198"/>
      <c r="X8" s="198"/>
      <c r="Y8" s="196"/>
      <c r="Z8" s="202" t="s">
        <v>80</v>
      </c>
      <c r="AA8" s="198"/>
      <c r="AB8" s="198"/>
      <c r="AC8" s="198"/>
      <c r="AD8" s="198"/>
      <c r="AE8" s="198"/>
      <c r="AF8" s="196"/>
      <c r="AG8" s="202" t="s">
        <v>81</v>
      </c>
      <c r="AH8" s="198"/>
      <c r="AI8" s="198"/>
      <c r="AJ8" s="198"/>
      <c r="AK8" s="198"/>
      <c r="AL8" s="196"/>
      <c r="AM8" s="18"/>
      <c r="AN8" s="18"/>
      <c r="AO8" s="18"/>
      <c r="AP8" s="18"/>
      <c r="AQ8" s="18"/>
      <c r="AR8" s="18"/>
      <c r="AS8" s="18"/>
      <c r="AT8" s="18"/>
      <c r="AU8" s="18"/>
      <c r="AV8" s="18"/>
      <c r="AW8" s="18"/>
      <c r="AX8" s="18"/>
      <c r="AY8" s="18"/>
      <c r="AZ8" s="18"/>
      <c r="BA8" s="18"/>
      <c r="BB8" s="18"/>
      <c r="BC8" s="18"/>
      <c r="BD8" s="18"/>
      <c r="BE8" s="18"/>
      <c r="BF8" s="18"/>
    </row>
    <row r="9" spans="1:58" ht="16.5" customHeight="1">
      <c r="A9" s="219" t="s">
        <v>82</v>
      </c>
      <c r="B9" s="206" t="s">
        <v>83</v>
      </c>
      <c r="C9" s="206" t="s">
        <v>19</v>
      </c>
      <c r="D9" s="206" t="s">
        <v>21</v>
      </c>
      <c r="E9" s="206" t="s">
        <v>23</v>
      </c>
      <c r="F9" s="220" t="s">
        <v>25</v>
      </c>
      <c r="G9" s="220" t="s">
        <v>27</v>
      </c>
      <c r="H9" s="209" t="s">
        <v>29</v>
      </c>
      <c r="I9" s="206" t="s">
        <v>84</v>
      </c>
      <c r="J9" s="206" t="s">
        <v>85</v>
      </c>
      <c r="K9" s="204" t="s">
        <v>86</v>
      </c>
      <c r="L9" s="206" t="s">
        <v>87</v>
      </c>
      <c r="M9" s="209" t="s">
        <v>88</v>
      </c>
      <c r="N9" s="218" t="s">
        <v>89</v>
      </c>
      <c r="O9" s="204" t="s">
        <v>86</v>
      </c>
      <c r="P9" s="206" t="s">
        <v>35</v>
      </c>
      <c r="Q9" s="208" t="s">
        <v>37</v>
      </c>
      <c r="R9" s="209" t="s">
        <v>39</v>
      </c>
      <c r="S9" s="209" t="s">
        <v>41</v>
      </c>
      <c r="T9" s="210" t="s">
        <v>90</v>
      </c>
      <c r="U9" s="198"/>
      <c r="V9" s="198"/>
      <c r="W9" s="198"/>
      <c r="X9" s="198"/>
      <c r="Y9" s="196"/>
      <c r="Z9" s="208" t="s">
        <v>91</v>
      </c>
      <c r="AA9" s="208" t="s">
        <v>92</v>
      </c>
      <c r="AB9" s="208" t="s">
        <v>86</v>
      </c>
      <c r="AC9" s="208" t="s">
        <v>93</v>
      </c>
      <c r="AD9" s="208" t="s">
        <v>86</v>
      </c>
      <c r="AE9" s="208" t="s">
        <v>94</v>
      </c>
      <c r="AF9" s="208" t="s">
        <v>57</v>
      </c>
      <c r="AG9" s="209" t="s">
        <v>81</v>
      </c>
      <c r="AH9" s="209" t="s">
        <v>95</v>
      </c>
      <c r="AI9" s="209" t="s">
        <v>96</v>
      </c>
      <c r="AJ9" s="209" t="s">
        <v>97</v>
      </c>
      <c r="AK9" s="209" t="s">
        <v>98</v>
      </c>
      <c r="AL9" s="209" t="s">
        <v>61</v>
      </c>
      <c r="AM9" s="18"/>
      <c r="AN9" s="18"/>
      <c r="AO9" s="18"/>
      <c r="AP9" s="18"/>
      <c r="AQ9" s="18"/>
      <c r="AR9" s="18"/>
      <c r="AS9" s="18"/>
      <c r="AT9" s="18"/>
      <c r="AU9" s="18"/>
      <c r="AV9" s="18"/>
      <c r="AW9" s="18"/>
      <c r="AX9" s="18"/>
      <c r="AY9" s="18"/>
      <c r="AZ9" s="18"/>
      <c r="BA9" s="18"/>
      <c r="BB9" s="18"/>
      <c r="BC9" s="18"/>
      <c r="BD9" s="18"/>
      <c r="BE9" s="18"/>
      <c r="BF9" s="18"/>
    </row>
    <row r="10" spans="1:58" ht="94.5" customHeight="1">
      <c r="A10" s="207"/>
      <c r="B10" s="207"/>
      <c r="C10" s="207"/>
      <c r="D10" s="207"/>
      <c r="E10" s="207"/>
      <c r="F10" s="207"/>
      <c r="G10" s="207"/>
      <c r="H10" s="207"/>
      <c r="I10" s="207"/>
      <c r="J10" s="207"/>
      <c r="K10" s="205"/>
      <c r="L10" s="207"/>
      <c r="M10" s="207"/>
      <c r="N10" s="205"/>
      <c r="O10" s="205"/>
      <c r="P10" s="207"/>
      <c r="Q10" s="207"/>
      <c r="R10" s="207"/>
      <c r="S10" s="207"/>
      <c r="T10" s="22" t="s">
        <v>99</v>
      </c>
      <c r="U10" s="22" t="s">
        <v>100</v>
      </c>
      <c r="V10" s="22" t="s">
        <v>101</v>
      </c>
      <c r="W10" s="22" t="s">
        <v>102</v>
      </c>
      <c r="X10" s="22" t="s">
        <v>103</v>
      </c>
      <c r="Y10" s="22" t="s">
        <v>104</v>
      </c>
      <c r="Z10" s="207"/>
      <c r="AA10" s="207"/>
      <c r="AB10" s="207"/>
      <c r="AC10" s="207"/>
      <c r="AD10" s="207"/>
      <c r="AE10" s="207"/>
      <c r="AF10" s="207"/>
      <c r="AG10" s="207"/>
      <c r="AH10" s="207"/>
      <c r="AI10" s="207"/>
      <c r="AJ10" s="207"/>
      <c r="AK10" s="207"/>
      <c r="AL10" s="207"/>
      <c r="AM10" s="23"/>
      <c r="AN10" s="23"/>
      <c r="AO10" s="23"/>
      <c r="AP10" s="23"/>
      <c r="AQ10" s="23"/>
      <c r="AR10" s="23"/>
      <c r="AS10" s="23"/>
      <c r="AT10" s="23"/>
      <c r="AU10" s="23"/>
      <c r="AV10" s="23"/>
      <c r="AW10" s="23"/>
      <c r="AX10" s="23"/>
      <c r="AY10" s="23"/>
      <c r="AZ10" s="23"/>
      <c r="BA10" s="23"/>
      <c r="BB10" s="23"/>
      <c r="BC10" s="23"/>
      <c r="BD10" s="23"/>
      <c r="BE10" s="23"/>
      <c r="BF10" s="23"/>
    </row>
    <row r="11" spans="1:58" ht="73.5" customHeight="1">
      <c r="A11" s="211">
        <v>1</v>
      </c>
      <c r="B11" s="216" t="s">
        <v>105</v>
      </c>
      <c r="C11" s="216" t="s">
        <v>106</v>
      </c>
      <c r="D11" s="24" t="s">
        <v>107</v>
      </c>
      <c r="E11" s="216" t="s">
        <v>108</v>
      </c>
      <c r="F11" s="216" t="s">
        <v>109</v>
      </c>
      <c r="G11" s="216" t="s">
        <v>110</v>
      </c>
      <c r="H11" s="216" t="s">
        <v>111</v>
      </c>
      <c r="I11" s="211">
        <v>12</v>
      </c>
      <c r="J11" s="213" t="str">
        <f>IF(I11&lt;=0,"",IF(I11&lt;=5,"Muy Baja",IF(I11&lt;=24,"Baja",IF(I11&lt;=150,"Media",IF(I11&lt;=300,"Alta","Muy Alta")))))</f>
        <v>Baja</v>
      </c>
      <c r="K11" s="214">
        <f>IF(J11="","",IF(J11="Muy Baja",0.2,IF(J11="Baja",0.4,IF(J11="Media",0.6,IF(J11="Alta",0.8,IF(J11="Muy Alta",1,))))))</f>
        <v>0.4</v>
      </c>
      <c r="L11" s="214" t="s">
        <v>112</v>
      </c>
      <c r="M11" s="214" t="str">
        <f ca="1">IF(NOT(ISERROR(MATCH(L11,'Tabla Impacto'!$B$221:$B$223,0))),'Tabla Impacto'!$F$223&amp;"Por favor no seleccionar los criterios de impacto(Afectación Económica o presupuestal y Pérdida Reputacional)",L11)</f>
        <v xml:space="preserve">     El riesgo afecta la imagen de la entidad con algunos usuarios de relevancia frente al logro de los objetivos</v>
      </c>
      <c r="N11" s="213" t="str">
        <f ca="1">IF(OR(M11='Tabla Impacto'!$C$11,M11='Tabla Impacto'!$D$11),"Leve",IF(OR(M11='Tabla Impacto'!$C$12,M11='Tabla Impacto'!$D$12),"Menor",IF(OR(M11='Tabla Impacto'!$C$13,M11='Tabla Impacto'!$D$13),"Moderado",IF(OR(M11='Tabla Impacto'!$C$14,M11='Tabla Impacto'!$D$14),"Mayor",IF(OR(M11='Tabla Impacto'!$C$15,M11='Tabla Impacto'!$D$15),"Catastrófico","")))))</f>
        <v>Moderado</v>
      </c>
      <c r="O11" s="214">
        <f ca="1">IF(N11="","",IF(N11="Leve",0.2,IF(N11="Menor",0.4,IF(N11="Moderado",0.6,IF(N11="Mayor",0.8,IF(N11="Catastrófico",1,))))))</f>
        <v>0.6</v>
      </c>
      <c r="P11" s="215" t="str">
        <f ca="1">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25">
        <v>1</v>
      </c>
      <c r="R11" s="26" t="s">
        <v>113</v>
      </c>
      <c r="S11" s="25" t="str">
        <f t="shared" ref="S11:S12" si="0">IF(OR(T11="Preventivo",T11="Detectivo"),"Probabilidad",IF(T11="Correctivo","Impacto",""))</f>
        <v>Probabilidad</v>
      </c>
      <c r="T11" s="27" t="s">
        <v>114</v>
      </c>
      <c r="U11" s="27" t="s">
        <v>115</v>
      </c>
      <c r="V11" s="28" t="str">
        <f t="shared" ref="V11:V23" si="1">IF(AND(T11="Preventivo",U11="Automático"),"50%",IF(AND(T11="Preventivo",U11="Manual"),"40%",IF(AND(T11="Detectivo",U11="Automático"),"40%",IF(AND(T11="Detectivo",U11="Manual"),"30%",IF(AND(T11="Correctivo",U11="Automático"),"35%",IF(AND(T11="Correctivo",U11="Manual"),"25%",""))))))</f>
        <v>40%</v>
      </c>
      <c r="W11" s="29" t="s">
        <v>116</v>
      </c>
      <c r="X11" s="27" t="s">
        <v>117</v>
      </c>
      <c r="Y11" s="27" t="s">
        <v>118</v>
      </c>
      <c r="Z11" s="30">
        <f>IFERROR(IF(S11="Probabilidad",(K11-(+K11*V11)),IF(S11="Impacto",K11,"")),"")</f>
        <v>0.24</v>
      </c>
      <c r="AA11" s="31" t="str">
        <f t="shared" ref="AA11:AA40" si="2">IFERROR(IF(Z11="","",IF(Z11&lt;=0.2,"Muy Baja",IF(Z11&lt;=0.4,"Baja",IF(Z11&lt;=0.6,"Media",IF(Z11&lt;=0.8,"Alta","Muy Alta"))))),"")</f>
        <v>Baja</v>
      </c>
      <c r="AB11" s="32">
        <f t="shared" ref="AB11:AB40" si="3">+Z11</f>
        <v>0.24</v>
      </c>
      <c r="AC11" s="31" t="str">
        <f t="shared" ref="AC11:AC40" ca="1" si="4">IFERROR(IF(AD11="","",IF(AD11&lt;=0.2,"Leve",IF(AD11&lt;=0.4,"Menor",IF(AD11&lt;=0.6,"Moderado",IF(AD11&lt;=0.8,"Mayor","Catastrófico"))))),"")</f>
        <v>Moderado</v>
      </c>
      <c r="AD11" s="32">
        <f ca="1">IFERROR(IF(S11="Impacto",(O11-(+O11*V11)),IF(S11="Probabilidad",O11,"")),"")</f>
        <v>0.6</v>
      </c>
      <c r="AE11" s="33" t="str">
        <f t="shared" ref="AE11:AE40" ca="1" si="5">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34" t="s">
        <v>119</v>
      </c>
      <c r="AG11" s="35"/>
      <c r="AH11" s="35"/>
      <c r="AI11" s="36"/>
      <c r="AJ11" s="36"/>
      <c r="AK11" s="35"/>
      <c r="AL11" s="25"/>
      <c r="AM11" s="37"/>
      <c r="AN11" s="37"/>
      <c r="AO11" s="37"/>
      <c r="AP11" s="37"/>
      <c r="AQ11" s="37"/>
      <c r="AR11" s="37"/>
      <c r="AS11" s="37"/>
      <c r="AT11" s="37"/>
      <c r="AU11" s="37"/>
      <c r="AV11" s="37"/>
      <c r="AW11" s="37"/>
      <c r="AX11" s="37"/>
      <c r="AY11" s="37"/>
      <c r="AZ11" s="37"/>
      <c r="BA11" s="37"/>
      <c r="BB11" s="37"/>
      <c r="BC11" s="37"/>
      <c r="BD11" s="37"/>
      <c r="BE11" s="37"/>
      <c r="BF11" s="37"/>
    </row>
    <row r="12" spans="1:58" ht="102">
      <c r="A12" s="212"/>
      <c r="B12" s="212"/>
      <c r="C12" s="212"/>
      <c r="D12" s="38"/>
      <c r="E12" s="212"/>
      <c r="F12" s="212"/>
      <c r="G12" s="212"/>
      <c r="H12" s="212"/>
      <c r="I12" s="212"/>
      <c r="J12" s="212"/>
      <c r="K12" s="212"/>
      <c r="L12" s="212"/>
      <c r="M12" s="212"/>
      <c r="N12" s="212"/>
      <c r="O12" s="212"/>
      <c r="P12" s="212"/>
      <c r="Q12" s="25">
        <v>2</v>
      </c>
      <c r="R12" s="26" t="s">
        <v>120</v>
      </c>
      <c r="S12" s="25" t="str">
        <f t="shared" si="0"/>
        <v>Probabilidad</v>
      </c>
      <c r="T12" s="29" t="s">
        <v>114</v>
      </c>
      <c r="U12" s="27" t="s">
        <v>115</v>
      </c>
      <c r="V12" s="28" t="str">
        <f t="shared" si="1"/>
        <v>40%</v>
      </c>
      <c r="W12" s="29" t="s">
        <v>116</v>
      </c>
      <c r="X12" s="27" t="s">
        <v>117</v>
      </c>
      <c r="Y12" s="27" t="s">
        <v>118</v>
      </c>
      <c r="Z12" s="30">
        <f>IFERROR(IF(AND(S11="Probabilidad",S12="Probabilidad"),(AB11-(+AB11*V12)),IF(S12="Probabilidad",(K11-(+K11*V12)),IF(S12="Impacto",AB11,""))),"")</f>
        <v>0.14399999999999999</v>
      </c>
      <c r="AA12" s="31" t="str">
        <f t="shared" si="2"/>
        <v>Muy Baja</v>
      </c>
      <c r="AB12" s="32">
        <f t="shared" si="3"/>
        <v>0.14399999999999999</v>
      </c>
      <c r="AC12" s="31" t="str">
        <f t="shared" ca="1" si="4"/>
        <v>Moderado</v>
      </c>
      <c r="AD12" s="32">
        <f ca="1">IFERROR(IF(AND(S11="Impacto",S12="Impacto"),(AD11-(+AD11*V12)),IF(S12="Impacto",(O11-(+O11*V12)),IF(S12="Probabilidad",AD11,""))),"")</f>
        <v>0.6</v>
      </c>
      <c r="AE12" s="33" t="str">
        <f t="shared" ca="1" si="5"/>
        <v>Moderado</v>
      </c>
      <c r="AF12" s="34" t="s">
        <v>119</v>
      </c>
      <c r="AG12" s="35"/>
      <c r="AH12" s="25"/>
      <c r="AI12" s="36"/>
      <c r="AJ12" s="36"/>
      <c r="AK12" s="35"/>
      <c r="AL12" s="25"/>
      <c r="AM12" s="18"/>
      <c r="AN12" s="18"/>
      <c r="AO12" s="18"/>
      <c r="AP12" s="18"/>
      <c r="AQ12" s="18"/>
      <c r="AR12" s="18"/>
      <c r="AS12" s="18"/>
      <c r="AT12" s="18"/>
      <c r="AU12" s="18"/>
      <c r="AV12" s="18"/>
      <c r="AW12" s="18"/>
      <c r="AX12" s="18"/>
      <c r="AY12" s="18"/>
      <c r="AZ12" s="18"/>
      <c r="BA12" s="18"/>
      <c r="BB12" s="18"/>
      <c r="BC12" s="18"/>
      <c r="BD12" s="18"/>
      <c r="BE12" s="18"/>
      <c r="BF12" s="18"/>
    </row>
    <row r="13" spans="1:58" ht="9" customHeight="1">
      <c r="A13" s="212"/>
      <c r="B13" s="212"/>
      <c r="C13" s="212"/>
      <c r="D13" s="38"/>
      <c r="E13" s="212"/>
      <c r="F13" s="212"/>
      <c r="G13" s="212"/>
      <c r="H13" s="212"/>
      <c r="I13" s="212"/>
      <c r="J13" s="212"/>
      <c r="K13" s="212"/>
      <c r="L13" s="212"/>
      <c r="M13" s="212"/>
      <c r="N13" s="212"/>
      <c r="O13" s="212"/>
      <c r="P13" s="212"/>
      <c r="Q13" s="25"/>
      <c r="R13" s="39"/>
      <c r="S13" s="25"/>
      <c r="T13" s="27"/>
      <c r="U13" s="27"/>
      <c r="V13" s="28" t="str">
        <f t="shared" si="1"/>
        <v/>
      </c>
      <c r="W13" s="27"/>
      <c r="X13" s="27"/>
      <c r="Y13" s="27"/>
      <c r="Z13" s="30" t="str">
        <f t="shared" ref="Z13:Z16" si="6">IFERROR(IF(AND(S12="Probabilidad",S13="Probabilidad"),(AB12-(+AB12*V13)),IF(AND(S12="Impacto",S13="Probabilidad"),(AB11-(+AB11*V13)),IF(S13="Impacto",AB12,""))),"")</f>
        <v/>
      </c>
      <c r="AA13" s="31" t="str">
        <f t="shared" si="2"/>
        <v/>
      </c>
      <c r="AB13" s="32" t="str">
        <f t="shared" si="3"/>
        <v/>
      </c>
      <c r="AC13" s="31" t="str">
        <f t="shared" si="4"/>
        <v/>
      </c>
      <c r="AD13" s="32" t="str">
        <f t="shared" ref="AD13:AD16" si="7">IFERROR(IF(AND(S12="Impacto",S13="Impacto"),(AD12-(+AD12*V13)),IF(AND(S12="Probabilidad",S13="Impacto"),(AD11-(+AD11*V13)),IF(S13="Probabilidad",AD12,""))),"")</f>
        <v/>
      </c>
      <c r="AE13" s="33" t="str">
        <f t="shared" si="5"/>
        <v/>
      </c>
      <c r="AF13" s="40"/>
      <c r="AG13" s="35"/>
      <c r="AH13" s="25"/>
      <c r="AI13" s="36"/>
      <c r="AJ13" s="36"/>
      <c r="AK13" s="35"/>
      <c r="AL13" s="25"/>
      <c r="AM13" s="18"/>
      <c r="AN13" s="18"/>
      <c r="AO13" s="18"/>
      <c r="AP13" s="18"/>
      <c r="AQ13" s="18"/>
      <c r="AR13" s="18"/>
      <c r="AS13" s="18"/>
      <c r="AT13" s="18"/>
      <c r="AU13" s="18"/>
      <c r="AV13" s="18"/>
      <c r="AW13" s="18"/>
      <c r="AX13" s="18"/>
      <c r="AY13" s="18"/>
      <c r="AZ13" s="18"/>
      <c r="BA13" s="18"/>
      <c r="BB13" s="18"/>
      <c r="BC13" s="18"/>
      <c r="BD13" s="18"/>
      <c r="BE13" s="18"/>
      <c r="BF13" s="18"/>
    </row>
    <row r="14" spans="1:58" ht="8.25" customHeight="1">
      <c r="A14" s="212"/>
      <c r="B14" s="212"/>
      <c r="C14" s="212"/>
      <c r="D14" s="38"/>
      <c r="E14" s="212"/>
      <c r="F14" s="212"/>
      <c r="G14" s="212"/>
      <c r="H14" s="212"/>
      <c r="I14" s="212"/>
      <c r="J14" s="212"/>
      <c r="K14" s="212"/>
      <c r="L14" s="212"/>
      <c r="M14" s="212"/>
      <c r="N14" s="212"/>
      <c r="O14" s="212"/>
      <c r="P14" s="212"/>
      <c r="Q14" s="25"/>
      <c r="R14" s="41"/>
      <c r="S14" s="25" t="str">
        <f t="shared" ref="S14:S23" si="8">IF(OR(T14="Preventivo",T14="Detectivo"),"Probabilidad",IF(T14="Correctivo","Impacto",""))</f>
        <v/>
      </c>
      <c r="T14" s="27"/>
      <c r="U14" s="27"/>
      <c r="V14" s="28" t="str">
        <f t="shared" si="1"/>
        <v/>
      </c>
      <c r="W14" s="27"/>
      <c r="X14" s="27"/>
      <c r="Y14" s="27"/>
      <c r="Z14" s="30" t="str">
        <f t="shared" si="6"/>
        <v/>
      </c>
      <c r="AA14" s="31" t="str">
        <f t="shared" si="2"/>
        <v/>
      </c>
      <c r="AB14" s="32" t="str">
        <f t="shared" si="3"/>
        <v/>
      </c>
      <c r="AC14" s="31" t="str">
        <f t="shared" si="4"/>
        <v/>
      </c>
      <c r="AD14" s="32" t="str">
        <f t="shared" si="7"/>
        <v/>
      </c>
      <c r="AE14" s="33" t="str">
        <f t="shared" si="5"/>
        <v/>
      </c>
      <c r="AF14" s="40"/>
      <c r="AG14" s="35"/>
      <c r="AH14" s="25"/>
      <c r="AI14" s="36"/>
      <c r="AJ14" s="36"/>
      <c r="AK14" s="35"/>
      <c r="AL14" s="25"/>
      <c r="AM14" s="18"/>
      <c r="AN14" s="18"/>
      <c r="AO14" s="18"/>
      <c r="AP14" s="18"/>
      <c r="AQ14" s="18"/>
      <c r="AR14" s="18"/>
      <c r="AS14" s="18"/>
      <c r="AT14" s="18"/>
      <c r="AU14" s="18"/>
      <c r="AV14" s="18"/>
      <c r="AW14" s="18"/>
      <c r="AX14" s="18"/>
      <c r="AY14" s="18"/>
      <c r="AZ14" s="18"/>
      <c r="BA14" s="18"/>
      <c r="BB14" s="18"/>
      <c r="BC14" s="18"/>
      <c r="BD14" s="18"/>
      <c r="BE14" s="18"/>
      <c r="BF14" s="18"/>
    </row>
    <row r="15" spans="1:58" ht="11.25" customHeight="1">
      <c r="A15" s="212"/>
      <c r="B15" s="212"/>
      <c r="C15" s="212"/>
      <c r="D15" s="38"/>
      <c r="E15" s="212"/>
      <c r="F15" s="212"/>
      <c r="G15" s="212"/>
      <c r="H15" s="212"/>
      <c r="I15" s="212"/>
      <c r="J15" s="212"/>
      <c r="K15" s="212"/>
      <c r="L15" s="212"/>
      <c r="M15" s="212"/>
      <c r="N15" s="212"/>
      <c r="O15" s="212"/>
      <c r="P15" s="212"/>
      <c r="Q15" s="25"/>
      <c r="R15" s="41"/>
      <c r="S15" s="25" t="str">
        <f t="shared" si="8"/>
        <v/>
      </c>
      <c r="T15" s="27"/>
      <c r="U15" s="27"/>
      <c r="V15" s="28" t="str">
        <f t="shared" si="1"/>
        <v/>
      </c>
      <c r="W15" s="27"/>
      <c r="X15" s="27"/>
      <c r="Y15" s="27"/>
      <c r="Z15" s="30" t="str">
        <f t="shared" si="6"/>
        <v/>
      </c>
      <c r="AA15" s="31" t="str">
        <f t="shared" si="2"/>
        <v/>
      </c>
      <c r="AB15" s="32" t="str">
        <f t="shared" si="3"/>
        <v/>
      </c>
      <c r="AC15" s="31" t="str">
        <f t="shared" si="4"/>
        <v/>
      </c>
      <c r="AD15" s="32" t="str">
        <f t="shared" si="7"/>
        <v/>
      </c>
      <c r="AE15" s="33" t="str">
        <f t="shared" si="5"/>
        <v/>
      </c>
      <c r="AF15" s="40"/>
      <c r="AG15" s="35"/>
      <c r="AH15" s="25"/>
      <c r="AI15" s="36"/>
      <c r="AJ15" s="36"/>
      <c r="AK15" s="35"/>
      <c r="AL15" s="25"/>
      <c r="AM15" s="18"/>
      <c r="AN15" s="18"/>
      <c r="AO15" s="18"/>
      <c r="AP15" s="18"/>
      <c r="AQ15" s="18"/>
      <c r="AR15" s="18"/>
      <c r="AS15" s="18"/>
      <c r="AT15" s="18"/>
      <c r="AU15" s="18"/>
      <c r="AV15" s="18"/>
      <c r="AW15" s="18"/>
      <c r="AX15" s="18"/>
      <c r="AY15" s="18"/>
      <c r="AZ15" s="18"/>
      <c r="BA15" s="18"/>
      <c r="BB15" s="18"/>
      <c r="BC15" s="18"/>
      <c r="BD15" s="18"/>
      <c r="BE15" s="18"/>
      <c r="BF15" s="18"/>
    </row>
    <row r="16" spans="1:58" ht="7.5" customHeight="1">
      <c r="A16" s="207"/>
      <c r="B16" s="207"/>
      <c r="C16" s="207"/>
      <c r="D16" s="42"/>
      <c r="E16" s="207"/>
      <c r="F16" s="207"/>
      <c r="G16" s="207"/>
      <c r="H16" s="207"/>
      <c r="I16" s="207"/>
      <c r="J16" s="207"/>
      <c r="K16" s="207"/>
      <c r="L16" s="207"/>
      <c r="M16" s="207"/>
      <c r="N16" s="207"/>
      <c r="O16" s="207"/>
      <c r="P16" s="207"/>
      <c r="Q16" s="25"/>
      <c r="R16" s="41"/>
      <c r="S16" s="25" t="str">
        <f t="shared" si="8"/>
        <v/>
      </c>
      <c r="T16" s="27"/>
      <c r="U16" s="27"/>
      <c r="V16" s="28" t="str">
        <f t="shared" si="1"/>
        <v/>
      </c>
      <c r="W16" s="27"/>
      <c r="X16" s="27"/>
      <c r="Y16" s="27"/>
      <c r="Z16" s="30" t="str">
        <f t="shared" si="6"/>
        <v/>
      </c>
      <c r="AA16" s="31" t="str">
        <f t="shared" si="2"/>
        <v/>
      </c>
      <c r="AB16" s="32" t="str">
        <f t="shared" si="3"/>
        <v/>
      </c>
      <c r="AC16" s="31" t="str">
        <f t="shared" si="4"/>
        <v/>
      </c>
      <c r="AD16" s="32" t="str">
        <f t="shared" si="7"/>
        <v/>
      </c>
      <c r="AE16" s="33" t="str">
        <f t="shared" si="5"/>
        <v/>
      </c>
      <c r="AF16" s="40"/>
      <c r="AG16" s="35"/>
      <c r="AH16" s="25"/>
      <c r="AI16" s="36"/>
      <c r="AJ16" s="36"/>
      <c r="AK16" s="35"/>
      <c r="AL16" s="25"/>
      <c r="AM16" s="18"/>
      <c r="AN16" s="18"/>
      <c r="AO16" s="18"/>
      <c r="AP16" s="18"/>
      <c r="AQ16" s="18"/>
      <c r="AR16" s="18"/>
      <c r="AS16" s="18"/>
      <c r="AT16" s="18"/>
      <c r="AU16" s="18"/>
      <c r="AV16" s="18"/>
      <c r="AW16" s="18"/>
      <c r="AX16" s="18"/>
      <c r="AY16" s="18"/>
      <c r="AZ16" s="18"/>
      <c r="BA16" s="18"/>
      <c r="BB16" s="18"/>
      <c r="BC16" s="18"/>
      <c r="BD16" s="18"/>
      <c r="BE16" s="18"/>
      <c r="BF16" s="18"/>
    </row>
    <row r="17" spans="1:58" ht="108" customHeight="1">
      <c r="A17" s="211">
        <v>2</v>
      </c>
      <c r="B17" s="216" t="s">
        <v>121</v>
      </c>
      <c r="C17" s="216" t="s">
        <v>106</v>
      </c>
      <c r="D17" s="24" t="s">
        <v>122</v>
      </c>
      <c r="E17" s="216" t="s">
        <v>123</v>
      </c>
      <c r="F17" s="216" t="s">
        <v>109</v>
      </c>
      <c r="G17" s="216" t="s">
        <v>124</v>
      </c>
      <c r="H17" s="216" t="s">
        <v>125</v>
      </c>
      <c r="I17" s="211">
        <v>12</v>
      </c>
      <c r="J17" s="213" t="str">
        <f>IF(I17&lt;=0,"",IF(I17&lt;=2,"Muy Baja",IF(I17&lt;=24,"Baja",IF(I17&lt;=500,"Media",IF(I17&lt;=5000,"Alta","Muy Alta")))))</f>
        <v>Baja</v>
      </c>
      <c r="K17" s="214">
        <f>IF(J17="","",IF(J17="Muy Baja",0.2,IF(J17="Baja",0.4,IF(J17="Media",0.6,IF(J17="Alta",0.8,IF(J17="Muy Alta",1,))))))</f>
        <v>0.4</v>
      </c>
      <c r="L17" s="214" t="s">
        <v>112</v>
      </c>
      <c r="M17" s="214" t="str">
        <f ca="1">IF(NOT(ISERROR(MATCH(L17,'Tabla Impacto'!$B$221:$B$223,0))),'Tabla Impacto'!$F$223&amp;"Por favor no seleccionar los criterios de impacto(Afectación Económica o presupuestal y Pérdida Reputacional)",L17)</f>
        <v xml:space="preserve">     El riesgo afecta la imagen de la entidad con algunos usuarios de relevancia frente al logro de los objetivos</v>
      </c>
      <c r="N17" s="213" t="str">
        <f ca="1">IF(OR(M17='Tabla Impacto'!$C$11,M17='Tabla Impacto'!$D$11),"Leve",IF(OR(M17='Tabla Impacto'!$C$12,M17='Tabla Impacto'!$D$12),"Menor",IF(OR(M17='Tabla Impacto'!$C$13,M17='Tabla Impacto'!$D$13),"Moderado",IF(OR(M17='Tabla Impacto'!$C$14,M17='Tabla Impacto'!$D$14),"Mayor",IF(OR(M17='Tabla Impacto'!$C$15,M17='Tabla Impacto'!$D$15),"Catastrófico","")))))</f>
        <v>Moderado</v>
      </c>
      <c r="O17" s="214">
        <f ca="1">IF(N17="","",IF(N17="Leve",0.2,IF(N17="Menor",0.4,IF(N17="Moderado",0.6,IF(N17="Mayor",0.8,IF(N17="Catastrófico",1,))))))</f>
        <v>0.6</v>
      </c>
      <c r="P17" s="215" t="str">
        <f ca="1">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25">
        <v>1</v>
      </c>
      <c r="R17" s="41" t="s">
        <v>126</v>
      </c>
      <c r="S17" s="25" t="str">
        <f t="shared" si="8"/>
        <v>Probabilidad</v>
      </c>
      <c r="T17" s="27" t="s">
        <v>114</v>
      </c>
      <c r="U17" s="27" t="s">
        <v>115</v>
      </c>
      <c r="V17" s="28" t="str">
        <f t="shared" si="1"/>
        <v>40%</v>
      </c>
      <c r="W17" s="29" t="s">
        <v>116</v>
      </c>
      <c r="X17" s="27" t="s">
        <v>117</v>
      </c>
      <c r="Y17" s="27" t="s">
        <v>118</v>
      </c>
      <c r="Z17" s="30">
        <f>IFERROR(IF(S17="Probabilidad",(K17-(+K17*V17)),IF(S17="Impacto",K17,"")),"")</f>
        <v>0.24</v>
      </c>
      <c r="AA17" s="31" t="str">
        <f t="shared" si="2"/>
        <v>Baja</v>
      </c>
      <c r="AB17" s="32">
        <f t="shared" si="3"/>
        <v>0.24</v>
      </c>
      <c r="AC17" s="31" t="str">
        <f t="shared" ca="1" si="4"/>
        <v>Moderado</v>
      </c>
      <c r="AD17" s="32">
        <f ca="1">IFERROR(IF(S17="Impacto",(O17-(+O17*V17)),IF(S17="Probabilidad",O17,"")),"")</f>
        <v>0.6</v>
      </c>
      <c r="AE17" s="33" t="str">
        <f t="shared" ca="1" si="5"/>
        <v>Moderado</v>
      </c>
      <c r="AF17" s="34" t="s">
        <v>119</v>
      </c>
      <c r="AG17" s="35"/>
      <c r="AH17" s="35"/>
      <c r="AI17" s="36"/>
      <c r="AJ17" s="36"/>
      <c r="AK17" s="35"/>
      <c r="AL17" s="25"/>
      <c r="AM17" s="18"/>
      <c r="AN17" s="18"/>
      <c r="AO17" s="18"/>
      <c r="AP17" s="18"/>
      <c r="AQ17" s="18"/>
      <c r="AR17" s="18"/>
      <c r="AS17" s="18"/>
      <c r="AT17" s="18"/>
      <c r="AU17" s="18"/>
      <c r="AV17" s="18"/>
      <c r="AW17" s="18"/>
      <c r="AX17" s="18"/>
      <c r="AY17" s="18"/>
      <c r="AZ17" s="18"/>
      <c r="BA17" s="18"/>
      <c r="BB17" s="18"/>
      <c r="BC17" s="18"/>
      <c r="BD17" s="18"/>
      <c r="BE17" s="18"/>
      <c r="BF17" s="18"/>
    </row>
    <row r="18" spans="1:58" ht="99.75" customHeight="1">
      <c r="A18" s="212"/>
      <c r="B18" s="212"/>
      <c r="C18" s="212"/>
      <c r="D18" s="38"/>
      <c r="E18" s="212"/>
      <c r="F18" s="212"/>
      <c r="G18" s="212"/>
      <c r="H18" s="212"/>
      <c r="I18" s="212"/>
      <c r="J18" s="212"/>
      <c r="K18" s="212"/>
      <c r="L18" s="212"/>
      <c r="M18" s="212"/>
      <c r="N18" s="212"/>
      <c r="O18" s="212"/>
      <c r="P18" s="212"/>
      <c r="Q18" s="25">
        <v>2</v>
      </c>
      <c r="R18" s="41" t="s">
        <v>127</v>
      </c>
      <c r="S18" s="25" t="str">
        <f t="shared" si="8"/>
        <v>Probabilidad</v>
      </c>
      <c r="T18" s="27" t="s">
        <v>114</v>
      </c>
      <c r="U18" s="27" t="s">
        <v>115</v>
      </c>
      <c r="V18" s="28" t="str">
        <f t="shared" si="1"/>
        <v>40%</v>
      </c>
      <c r="W18" s="29" t="s">
        <v>116</v>
      </c>
      <c r="X18" s="27" t="s">
        <v>117</v>
      </c>
      <c r="Y18" s="27" t="s">
        <v>118</v>
      </c>
      <c r="Z18" s="30">
        <f>IFERROR(IF(AND(S17="Probabilidad",S18="Probabilidad"),(AB17-(+AB17*V18)),IF(S18="Probabilidad",(K17-(+K17*V18)),IF(S18="Impacto",AB17,""))),"")</f>
        <v>0.14399999999999999</v>
      </c>
      <c r="AA18" s="31" t="str">
        <f t="shared" si="2"/>
        <v>Muy Baja</v>
      </c>
      <c r="AB18" s="32">
        <f t="shared" si="3"/>
        <v>0.14399999999999999</v>
      </c>
      <c r="AC18" s="31" t="str">
        <f t="shared" ca="1" si="4"/>
        <v>Moderado</v>
      </c>
      <c r="AD18" s="32">
        <f ca="1">IFERROR(IF(AND(S17="Impacto",S18="Impacto"),(AD17-(+AD17*V18)),IF(S18="Impacto",(O17-(+O17*V18)),IF(S18="Probabilidad",AD17,""))),"")</f>
        <v>0.6</v>
      </c>
      <c r="AE18" s="33" t="str">
        <f t="shared" ca="1" si="5"/>
        <v>Moderado</v>
      </c>
      <c r="AF18" s="34" t="s">
        <v>119</v>
      </c>
      <c r="AG18" s="35"/>
      <c r="AH18" s="25"/>
      <c r="AI18" s="36"/>
      <c r="AJ18" s="36"/>
      <c r="AK18" s="35"/>
      <c r="AL18" s="25"/>
      <c r="AM18" s="18"/>
      <c r="AN18" s="18"/>
      <c r="AO18" s="18"/>
      <c r="AP18" s="18"/>
      <c r="AQ18" s="18"/>
      <c r="AR18" s="18"/>
      <c r="AS18" s="18"/>
      <c r="AT18" s="18"/>
      <c r="AU18" s="18"/>
      <c r="AV18" s="18"/>
      <c r="AW18" s="18"/>
      <c r="AX18" s="18"/>
      <c r="AY18" s="18"/>
      <c r="AZ18" s="18"/>
      <c r="BA18" s="18"/>
      <c r="BB18" s="18"/>
      <c r="BC18" s="18"/>
      <c r="BD18" s="18"/>
      <c r="BE18" s="18"/>
      <c r="BF18" s="18"/>
    </row>
    <row r="19" spans="1:58" ht="8.25" customHeight="1">
      <c r="A19" s="212"/>
      <c r="B19" s="212"/>
      <c r="C19" s="212"/>
      <c r="D19" s="38"/>
      <c r="E19" s="212"/>
      <c r="F19" s="212"/>
      <c r="G19" s="212"/>
      <c r="H19" s="212"/>
      <c r="I19" s="212"/>
      <c r="J19" s="212"/>
      <c r="K19" s="212"/>
      <c r="L19" s="212"/>
      <c r="M19" s="212"/>
      <c r="N19" s="212"/>
      <c r="O19" s="212"/>
      <c r="P19" s="212"/>
      <c r="Q19" s="25"/>
      <c r="R19" s="39"/>
      <c r="S19" s="25" t="str">
        <f t="shared" si="8"/>
        <v/>
      </c>
      <c r="T19" s="27"/>
      <c r="U19" s="27"/>
      <c r="V19" s="28" t="str">
        <f t="shared" si="1"/>
        <v/>
      </c>
      <c r="W19" s="27"/>
      <c r="X19" s="27"/>
      <c r="Y19" s="27"/>
      <c r="Z19" s="30" t="str">
        <f t="shared" ref="Z19:Z22" si="9">IFERROR(IF(AND(S18="Probabilidad",S19="Probabilidad"),(AB18-(+AB18*V19)),IF(AND(S18="Impacto",S19="Probabilidad"),(AB17-(+AB17*V19)),IF(S19="Impacto",AB18,""))),"")</f>
        <v/>
      </c>
      <c r="AA19" s="31" t="str">
        <f t="shared" si="2"/>
        <v/>
      </c>
      <c r="AB19" s="32" t="str">
        <f t="shared" si="3"/>
        <v/>
      </c>
      <c r="AC19" s="31" t="str">
        <f t="shared" si="4"/>
        <v/>
      </c>
      <c r="AD19" s="32" t="str">
        <f t="shared" ref="AD19:AD22" si="10">IFERROR(IF(AND(S18="Impacto",S19="Impacto"),(AD18-(+AD18*V19)),IF(AND(S18="Probabilidad",S19="Impacto"),(AD17-(+AD17*V19)),IF(S19="Probabilidad",AD18,""))),"")</f>
        <v/>
      </c>
      <c r="AE19" s="33" t="str">
        <f t="shared" si="5"/>
        <v/>
      </c>
      <c r="AF19" s="40"/>
      <c r="AG19" s="35"/>
      <c r="AH19" s="25"/>
      <c r="AI19" s="36"/>
      <c r="AJ19" s="36"/>
      <c r="AK19" s="35"/>
      <c r="AL19" s="25"/>
      <c r="AM19" s="18"/>
      <c r="AN19" s="18"/>
      <c r="AO19" s="18"/>
      <c r="AP19" s="18"/>
      <c r="AQ19" s="18"/>
      <c r="AR19" s="18"/>
      <c r="AS19" s="18"/>
      <c r="AT19" s="18"/>
      <c r="AU19" s="18"/>
      <c r="AV19" s="18"/>
      <c r="AW19" s="18"/>
      <c r="AX19" s="18"/>
      <c r="AY19" s="18"/>
      <c r="AZ19" s="18"/>
      <c r="BA19" s="18"/>
      <c r="BB19" s="18"/>
      <c r="BC19" s="18"/>
      <c r="BD19" s="18"/>
      <c r="BE19" s="18"/>
      <c r="BF19" s="18"/>
    </row>
    <row r="20" spans="1:58" ht="8.25" customHeight="1">
      <c r="A20" s="212"/>
      <c r="B20" s="212"/>
      <c r="C20" s="212"/>
      <c r="D20" s="38"/>
      <c r="E20" s="212"/>
      <c r="F20" s="212"/>
      <c r="G20" s="212"/>
      <c r="H20" s="212"/>
      <c r="I20" s="212"/>
      <c r="J20" s="212"/>
      <c r="K20" s="212"/>
      <c r="L20" s="212"/>
      <c r="M20" s="212"/>
      <c r="N20" s="212"/>
      <c r="O20" s="212"/>
      <c r="P20" s="212"/>
      <c r="Q20" s="25"/>
      <c r="R20" s="41"/>
      <c r="S20" s="25" t="str">
        <f t="shared" si="8"/>
        <v/>
      </c>
      <c r="T20" s="27"/>
      <c r="U20" s="27"/>
      <c r="V20" s="28" t="str">
        <f t="shared" si="1"/>
        <v/>
      </c>
      <c r="W20" s="27"/>
      <c r="X20" s="27"/>
      <c r="Y20" s="27"/>
      <c r="Z20" s="30" t="str">
        <f t="shared" si="9"/>
        <v/>
      </c>
      <c r="AA20" s="31" t="str">
        <f t="shared" si="2"/>
        <v/>
      </c>
      <c r="AB20" s="32" t="str">
        <f t="shared" si="3"/>
        <v/>
      </c>
      <c r="AC20" s="31" t="str">
        <f t="shared" si="4"/>
        <v/>
      </c>
      <c r="AD20" s="32" t="str">
        <f t="shared" si="10"/>
        <v/>
      </c>
      <c r="AE20" s="33" t="str">
        <f t="shared" si="5"/>
        <v/>
      </c>
      <c r="AF20" s="40"/>
      <c r="AG20" s="35"/>
      <c r="AH20" s="25"/>
      <c r="AI20" s="36"/>
      <c r="AJ20" s="36"/>
      <c r="AK20" s="35"/>
      <c r="AL20" s="25"/>
      <c r="AM20" s="18"/>
      <c r="AN20" s="18"/>
      <c r="AO20" s="18"/>
      <c r="AP20" s="18"/>
      <c r="AQ20" s="18"/>
      <c r="AR20" s="18"/>
      <c r="AS20" s="18"/>
      <c r="AT20" s="18"/>
      <c r="AU20" s="18"/>
      <c r="AV20" s="18"/>
      <c r="AW20" s="18"/>
      <c r="AX20" s="18"/>
      <c r="AY20" s="18"/>
      <c r="AZ20" s="18"/>
      <c r="BA20" s="18"/>
      <c r="BB20" s="18"/>
      <c r="BC20" s="18"/>
      <c r="BD20" s="18"/>
      <c r="BE20" s="18"/>
      <c r="BF20" s="18"/>
    </row>
    <row r="21" spans="1:58" ht="7.5" customHeight="1">
      <c r="A21" s="212"/>
      <c r="B21" s="212"/>
      <c r="C21" s="212"/>
      <c r="D21" s="38"/>
      <c r="E21" s="212"/>
      <c r="F21" s="212"/>
      <c r="G21" s="212"/>
      <c r="H21" s="212"/>
      <c r="I21" s="212"/>
      <c r="J21" s="212"/>
      <c r="K21" s="212"/>
      <c r="L21" s="212"/>
      <c r="M21" s="212"/>
      <c r="N21" s="212"/>
      <c r="O21" s="212"/>
      <c r="P21" s="212"/>
      <c r="Q21" s="25"/>
      <c r="R21" s="41"/>
      <c r="S21" s="25" t="str">
        <f t="shared" si="8"/>
        <v/>
      </c>
      <c r="T21" s="27"/>
      <c r="U21" s="27"/>
      <c r="V21" s="28" t="str">
        <f t="shared" si="1"/>
        <v/>
      </c>
      <c r="W21" s="27"/>
      <c r="X21" s="27"/>
      <c r="Y21" s="27"/>
      <c r="Z21" s="30" t="str">
        <f t="shared" si="9"/>
        <v/>
      </c>
      <c r="AA21" s="31" t="str">
        <f t="shared" si="2"/>
        <v/>
      </c>
      <c r="AB21" s="32" t="str">
        <f t="shared" si="3"/>
        <v/>
      </c>
      <c r="AC21" s="31" t="str">
        <f t="shared" si="4"/>
        <v/>
      </c>
      <c r="AD21" s="32" t="str">
        <f t="shared" si="10"/>
        <v/>
      </c>
      <c r="AE21" s="33" t="str">
        <f t="shared" si="5"/>
        <v/>
      </c>
      <c r="AF21" s="40"/>
      <c r="AG21" s="35"/>
      <c r="AH21" s="25"/>
      <c r="AI21" s="36"/>
      <c r="AJ21" s="36"/>
      <c r="AK21" s="35"/>
      <c r="AL21" s="25"/>
      <c r="AM21" s="18"/>
      <c r="AN21" s="18"/>
      <c r="AO21" s="18"/>
      <c r="AP21" s="18"/>
      <c r="AQ21" s="18"/>
      <c r="AR21" s="18"/>
      <c r="AS21" s="18"/>
      <c r="AT21" s="18"/>
      <c r="AU21" s="18"/>
      <c r="AV21" s="18"/>
      <c r="AW21" s="18"/>
      <c r="AX21" s="18"/>
      <c r="AY21" s="18"/>
      <c r="AZ21" s="18"/>
      <c r="BA21" s="18"/>
      <c r="BB21" s="18"/>
      <c r="BC21" s="18"/>
      <c r="BD21" s="18"/>
      <c r="BE21" s="18"/>
      <c r="BF21" s="18"/>
    </row>
    <row r="22" spans="1:58" ht="10.5" customHeight="1">
      <c r="A22" s="207"/>
      <c r="B22" s="207"/>
      <c r="C22" s="207"/>
      <c r="D22" s="42"/>
      <c r="E22" s="207"/>
      <c r="F22" s="207"/>
      <c r="G22" s="207"/>
      <c r="H22" s="207"/>
      <c r="I22" s="207"/>
      <c r="J22" s="207"/>
      <c r="K22" s="207"/>
      <c r="L22" s="207"/>
      <c r="M22" s="207"/>
      <c r="N22" s="207"/>
      <c r="O22" s="207"/>
      <c r="P22" s="207"/>
      <c r="Q22" s="25"/>
      <c r="R22" s="41"/>
      <c r="S22" s="25" t="str">
        <f t="shared" si="8"/>
        <v/>
      </c>
      <c r="T22" s="27"/>
      <c r="U22" s="27"/>
      <c r="V22" s="28" t="str">
        <f t="shared" si="1"/>
        <v/>
      </c>
      <c r="W22" s="27"/>
      <c r="X22" s="27"/>
      <c r="Y22" s="27"/>
      <c r="Z22" s="30" t="str">
        <f t="shared" si="9"/>
        <v/>
      </c>
      <c r="AA22" s="31" t="str">
        <f t="shared" si="2"/>
        <v/>
      </c>
      <c r="AB22" s="32" t="str">
        <f t="shared" si="3"/>
        <v/>
      </c>
      <c r="AC22" s="31" t="str">
        <f t="shared" si="4"/>
        <v/>
      </c>
      <c r="AD22" s="32" t="str">
        <f t="shared" si="10"/>
        <v/>
      </c>
      <c r="AE22" s="33" t="str">
        <f t="shared" si="5"/>
        <v/>
      </c>
      <c r="AF22" s="40"/>
      <c r="AG22" s="35"/>
      <c r="AH22" s="25"/>
      <c r="AI22" s="36"/>
      <c r="AJ22" s="36"/>
      <c r="AK22" s="35"/>
      <c r="AL22" s="25"/>
      <c r="AM22" s="18"/>
      <c r="AN22" s="18"/>
      <c r="AO22" s="18"/>
      <c r="AP22" s="18"/>
      <c r="AQ22" s="18"/>
      <c r="AR22" s="18"/>
      <c r="AS22" s="18"/>
      <c r="AT22" s="18"/>
      <c r="AU22" s="18"/>
      <c r="AV22" s="18"/>
      <c r="AW22" s="18"/>
      <c r="AX22" s="18"/>
      <c r="AY22" s="18"/>
      <c r="AZ22" s="18"/>
      <c r="BA22" s="18"/>
      <c r="BB22" s="18"/>
      <c r="BC22" s="18"/>
      <c r="BD22" s="18"/>
      <c r="BE22" s="18"/>
      <c r="BF22" s="18"/>
    </row>
    <row r="23" spans="1:58" ht="112.5" customHeight="1">
      <c r="A23" s="211">
        <v>3</v>
      </c>
      <c r="B23" s="216" t="s">
        <v>128</v>
      </c>
      <c r="C23" s="216" t="s">
        <v>106</v>
      </c>
      <c r="D23" s="24" t="s">
        <v>129</v>
      </c>
      <c r="E23" s="216" t="s">
        <v>130</v>
      </c>
      <c r="F23" s="216" t="s">
        <v>131</v>
      </c>
      <c r="G23" s="216" t="s">
        <v>132</v>
      </c>
      <c r="H23" s="216" t="s">
        <v>125</v>
      </c>
      <c r="I23" s="211">
        <v>260</v>
      </c>
      <c r="J23" s="213" t="str">
        <f>IF(I23&lt;=0,"",IF(I23&lt;=2,"Muy Baja",IF(I23&lt;=24,"Baja",IF(I23&lt;=500,"Media",IF(I23&lt;=5000,"Alta","Muy Alta")))))</f>
        <v>Media</v>
      </c>
      <c r="K23" s="214">
        <f>IF(J23="","",IF(J23="Muy Baja",0.2,IF(J23="Baja",0.4,IF(J23="Media",0.6,IF(J23="Alta",0.8,IF(J23="Muy Alta",1,))))))</f>
        <v>0.6</v>
      </c>
      <c r="L23" s="214" t="s">
        <v>112</v>
      </c>
      <c r="M23" s="214" t="str">
        <f ca="1">IF(NOT(ISERROR(MATCH(L23,'Tabla Impacto'!$B$221:$B$223,0))),'Tabla Impacto'!$F$223&amp;"Por favor no seleccionar los criterios de impacto(Afectación Económica o presupuestal y Pérdida Reputacional)",L23)</f>
        <v xml:space="preserve">     El riesgo afecta la imagen de la entidad con algunos usuarios de relevancia frente al logro de los objetivos</v>
      </c>
      <c r="N23" s="213" t="str">
        <f ca="1">IF(OR(M23='Tabla Impacto'!$C$11,M23='Tabla Impacto'!$D$11),"Leve",IF(OR(M23='Tabla Impacto'!$C$12,M23='Tabla Impacto'!$D$12),"Menor",IF(OR(M23='Tabla Impacto'!$C$13,M23='Tabla Impacto'!$D$13),"Moderado",IF(OR(M23='Tabla Impacto'!$C$14,M23='Tabla Impacto'!$D$14),"Mayor",IF(OR(M23='Tabla Impacto'!$C$15,M23='Tabla Impacto'!$D$15),"Catastrófico","")))))</f>
        <v>Moderado</v>
      </c>
      <c r="O23" s="214">
        <f ca="1">IF(N23="","",IF(N23="Leve",0.2,IF(N23="Menor",0.4,IF(N23="Moderado",0.6,IF(N23="Mayor",0.8,IF(N23="Catastrófico",1,))))))</f>
        <v>0.6</v>
      </c>
      <c r="P23" s="215" t="str">
        <f ca="1">IF(OR(AND(J23="Muy Baja",N23="Leve"),AND(J23="Muy Baja",N23="Menor"),AND(J23="Baja",N23="Leve")),"Bajo",IF(OR(AND(J23="Muy baja",N23="Moderado"),AND(J23="Baja",N23="Menor"),AND(J23="Baja",N23="Moderado"),AND(J23="Media",N23="Leve"),AND(J23="Media",N23="Menor"),AND(J23="Media",N23="Moderado"),AND(J23="Alta",N23="Leve"),AND(J23="Alta",N23="Menor")),"Moderado",IF(OR(AND(J23="Muy Baja",N23="Mayor"),AND(J23="Baja",N23="Mayor"),AND(J23="Media",N23="Mayor"),AND(J23="Alta",N23="Moderado"),AND(J23="Alta",N23="Mayor"),AND(J23="Muy Alta",N23="Leve"),AND(J23="Muy Alta",N23="Menor"),AND(J23="Muy Alta",N23="Moderado"),AND(J23="Muy Alta",N23="Mayor")),"Alto",IF(OR(AND(J23="Muy Baja",N23="Catastrófico"),AND(J23="Baja",N23="Catastrófico"),AND(J23="Media",N23="Catastrófico"),AND(J23="Alta",N23="Catastrófico"),AND(J23="Muy Alta",N23="Catastrófico")),"Extremo",""))))</f>
        <v>Moderado</v>
      </c>
      <c r="Q23" s="25">
        <v>1</v>
      </c>
      <c r="R23" s="26" t="s">
        <v>133</v>
      </c>
      <c r="S23" s="25" t="str">
        <f t="shared" si="8"/>
        <v>Probabilidad</v>
      </c>
      <c r="T23" s="29" t="s">
        <v>134</v>
      </c>
      <c r="U23" s="27" t="s">
        <v>115</v>
      </c>
      <c r="V23" s="28" t="str">
        <f t="shared" si="1"/>
        <v>30%</v>
      </c>
      <c r="W23" s="29" t="s">
        <v>116</v>
      </c>
      <c r="X23" s="27" t="s">
        <v>117</v>
      </c>
      <c r="Y23" s="27" t="s">
        <v>118</v>
      </c>
      <c r="Z23" s="30">
        <f>IFERROR(IF(S23="Probabilidad",(K23-(+K23*V23)),IF(S23="Impacto",K23,"")),"")</f>
        <v>0.42</v>
      </c>
      <c r="AA23" s="31" t="str">
        <f t="shared" si="2"/>
        <v>Media</v>
      </c>
      <c r="AB23" s="32">
        <f t="shared" si="3"/>
        <v>0.42</v>
      </c>
      <c r="AC23" s="31" t="str">
        <f t="shared" ca="1" si="4"/>
        <v>Moderado</v>
      </c>
      <c r="AD23" s="32">
        <f ca="1">IFERROR(IF(S23="Impacto",(O23-(+O23*V23)),IF(S23="Probabilidad",O23,"")),"")</f>
        <v>0.6</v>
      </c>
      <c r="AE23" s="33" t="str">
        <f t="shared" ca="1" si="5"/>
        <v>Moderado</v>
      </c>
      <c r="AF23" s="34" t="s">
        <v>119</v>
      </c>
      <c r="AG23" s="35"/>
      <c r="AH23" s="35"/>
      <c r="AI23" s="36"/>
      <c r="AJ23" s="36"/>
      <c r="AK23" s="35"/>
      <c r="AL23" s="25"/>
      <c r="AM23" s="18"/>
      <c r="AN23" s="18"/>
      <c r="AO23" s="18"/>
      <c r="AP23" s="18"/>
      <c r="AQ23" s="18"/>
      <c r="AR23" s="18"/>
      <c r="AS23" s="18"/>
      <c r="AT23" s="18"/>
      <c r="AU23" s="18"/>
      <c r="AV23" s="18"/>
      <c r="AW23" s="18"/>
      <c r="AX23" s="18"/>
      <c r="AY23" s="18"/>
      <c r="AZ23" s="18"/>
      <c r="BA23" s="18"/>
      <c r="BB23" s="18"/>
      <c r="BC23" s="18"/>
      <c r="BD23" s="18"/>
      <c r="BE23" s="18"/>
      <c r="BF23" s="18"/>
    </row>
    <row r="24" spans="1:58" ht="12" customHeight="1">
      <c r="A24" s="212"/>
      <c r="B24" s="212"/>
      <c r="C24" s="212"/>
      <c r="D24" s="38"/>
      <c r="E24" s="212"/>
      <c r="F24" s="212"/>
      <c r="G24" s="212"/>
      <c r="H24" s="212"/>
      <c r="I24" s="212"/>
      <c r="J24" s="212"/>
      <c r="K24" s="212"/>
      <c r="L24" s="212"/>
      <c r="M24" s="212"/>
      <c r="N24" s="212"/>
      <c r="O24" s="212"/>
      <c r="P24" s="212"/>
      <c r="Q24" s="25"/>
      <c r="R24" s="41"/>
      <c r="S24" s="25"/>
      <c r="T24" s="27"/>
      <c r="U24" s="27"/>
      <c r="V24" s="28"/>
      <c r="W24" s="27"/>
      <c r="X24" s="27"/>
      <c r="Y24" s="27"/>
      <c r="Z24" s="30" t="str">
        <f>IFERROR(IF(AND(S23="Probabilidad",S24="Probabilidad"),(AB23-(+AB23*V24)),IF(S24="Probabilidad",(K23-(+K23*V24)),IF(S24="Impacto",AB23,""))),"")</f>
        <v/>
      </c>
      <c r="AA24" s="31" t="str">
        <f t="shared" si="2"/>
        <v/>
      </c>
      <c r="AB24" s="32" t="str">
        <f t="shared" si="3"/>
        <v/>
      </c>
      <c r="AC24" s="31" t="str">
        <f t="shared" si="4"/>
        <v/>
      </c>
      <c r="AD24" s="32" t="str">
        <f>IFERROR(IF(AND(S23="Impacto",S24="Impacto"),(AD23-(+AD23*V24)),IF(S24="Impacto",(O23-(+O23*V24)),IF(S24="Probabilidad",AD23,""))),"")</f>
        <v/>
      </c>
      <c r="AE24" s="33" t="str">
        <f t="shared" si="5"/>
        <v/>
      </c>
      <c r="AF24" s="40"/>
      <c r="AG24" s="35"/>
      <c r="AH24" s="25"/>
      <c r="AI24" s="36"/>
      <c r="AJ24" s="36"/>
      <c r="AK24" s="35"/>
      <c r="AL24" s="25"/>
      <c r="AM24" s="18"/>
      <c r="AN24" s="18"/>
      <c r="AO24" s="18"/>
      <c r="AP24" s="18"/>
      <c r="AQ24" s="18"/>
      <c r="AR24" s="18"/>
      <c r="AS24" s="18"/>
      <c r="AT24" s="18"/>
      <c r="AU24" s="18"/>
      <c r="AV24" s="18"/>
      <c r="AW24" s="18"/>
      <c r="AX24" s="18"/>
      <c r="AY24" s="18"/>
      <c r="AZ24" s="18"/>
      <c r="BA24" s="18"/>
      <c r="BB24" s="18"/>
      <c r="BC24" s="18"/>
      <c r="BD24" s="18"/>
      <c r="BE24" s="18"/>
      <c r="BF24" s="18"/>
    </row>
    <row r="25" spans="1:58" ht="8.25" customHeight="1">
      <c r="A25" s="212"/>
      <c r="B25" s="212"/>
      <c r="C25" s="212"/>
      <c r="D25" s="38"/>
      <c r="E25" s="212"/>
      <c r="F25" s="212"/>
      <c r="G25" s="212"/>
      <c r="H25" s="212"/>
      <c r="I25" s="212"/>
      <c r="J25" s="212"/>
      <c r="K25" s="212"/>
      <c r="L25" s="212"/>
      <c r="M25" s="212"/>
      <c r="N25" s="212"/>
      <c r="O25" s="212"/>
      <c r="P25" s="212"/>
      <c r="Q25" s="25"/>
      <c r="R25" s="39"/>
      <c r="S25" s="25" t="str">
        <f t="shared" ref="S25:S40" si="11">IF(OR(T25="Preventivo",T25="Detectivo"),"Probabilidad",IF(T25="Correctivo","Impacto",""))</f>
        <v/>
      </c>
      <c r="T25" s="27"/>
      <c r="U25" s="27"/>
      <c r="V25" s="28" t="str">
        <f t="shared" ref="V25:V40" si="12">IF(AND(T25="Preventivo",U25="Automático"),"50%",IF(AND(T25="Preventivo",U25="Manual"),"40%",IF(AND(T25="Detectivo",U25="Automático"),"40%",IF(AND(T25="Detectivo",U25="Manual"),"30%",IF(AND(T25="Correctivo",U25="Automático"),"35%",IF(AND(T25="Correctivo",U25="Manual"),"25%",""))))))</f>
        <v/>
      </c>
      <c r="W25" s="27"/>
      <c r="X25" s="27"/>
      <c r="Y25" s="27"/>
      <c r="Z25" s="30" t="str">
        <f t="shared" ref="Z25:Z28" si="13">IFERROR(IF(AND(S24="Probabilidad",S25="Probabilidad"),(AB24-(+AB24*V25)),IF(AND(S24="Impacto",S25="Probabilidad"),(AB23-(+AB23*V25)),IF(S25="Impacto",AB24,""))),"")</f>
        <v/>
      </c>
      <c r="AA25" s="31" t="str">
        <f t="shared" si="2"/>
        <v/>
      </c>
      <c r="AB25" s="32" t="str">
        <f t="shared" si="3"/>
        <v/>
      </c>
      <c r="AC25" s="31" t="str">
        <f t="shared" si="4"/>
        <v/>
      </c>
      <c r="AD25" s="32" t="str">
        <f t="shared" ref="AD25:AD28" si="14">IFERROR(IF(AND(S24="Impacto",S25="Impacto"),(AD24-(+AD24*V25)),IF(AND(S24="Probabilidad",S25="Impacto"),(AD23-(+AD23*V25)),IF(S25="Probabilidad",AD24,""))),"")</f>
        <v/>
      </c>
      <c r="AE25" s="33" t="str">
        <f t="shared" si="5"/>
        <v/>
      </c>
      <c r="AF25" s="40"/>
      <c r="AG25" s="35"/>
      <c r="AH25" s="25"/>
      <c r="AI25" s="36"/>
      <c r="AJ25" s="36"/>
      <c r="AK25" s="35"/>
      <c r="AL25" s="25"/>
      <c r="AM25" s="18"/>
      <c r="AN25" s="18"/>
      <c r="AO25" s="18"/>
      <c r="AP25" s="18"/>
      <c r="AQ25" s="18"/>
      <c r="AR25" s="18"/>
      <c r="AS25" s="18"/>
      <c r="AT25" s="18"/>
      <c r="AU25" s="18"/>
      <c r="AV25" s="18"/>
      <c r="AW25" s="18"/>
      <c r="AX25" s="18"/>
      <c r="AY25" s="18"/>
      <c r="AZ25" s="18"/>
      <c r="BA25" s="18"/>
      <c r="BB25" s="18"/>
      <c r="BC25" s="18"/>
      <c r="BD25" s="18"/>
      <c r="BE25" s="18"/>
      <c r="BF25" s="18"/>
    </row>
    <row r="26" spans="1:58" ht="11.25" customHeight="1">
      <c r="A26" s="212"/>
      <c r="B26" s="212"/>
      <c r="C26" s="212"/>
      <c r="D26" s="38"/>
      <c r="E26" s="212"/>
      <c r="F26" s="212"/>
      <c r="G26" s="212"/>
      <c r="H26" s="212"/>
      <c r="I26" s="212"/>
      <c r="J26" s="212"/>
      <c r="K26" s="212"/>
      <c r="L26" s="212"/>
      <c r="M26" s="212"/>
      <c r="N26" s="212"/>
      <c r="O26" s="212"/>
      <c r="P26" s="212"/>
      <c r="Q26" s="25"/>
      <c r="R26" s="41"/>
      <c r="S26" s="25" t="str">
        <f t="shared" si="11"/>
        <v/>
      </c>
      <c r="T26" s="27"/>
      <c r="U26" s="27"/>
      <c r="V26" s="28" t="str">
        <f t="shared" si="12"/>
        <v/>
      </c>
      <c r="W26" s="27"/>
      <c r="X26" s="27"/>
      <c r="Y26" s="27"/>
      <c r="Z26" s="30" t="str">
        <f t="shared" si="13"/>
        <v/>
      </c>
      <c r="AA26" s="31" t="str">
        <f t="shared" si="2"/>
        <v/>
      </c>
      <c r="AB26" s="32" t="str">
        <f t="shared" si="3"/>
        <v/>
      </c>
      <c r="AC26" s="31" t="str">
        <f t="shared" si="4"/>
        <v/>
      </c>
      <c r="AD26" s="32" t="str">
        <f t="shared" si="14"/>
        <v/>
      </c>
      <c r="AE26" s="33" t="str">
        <f t="shared" si="5"/>
        <v/>
      </c>
      <c r="AF26" s="40"/>
      <c r="AG26" s="35"/>
      <c r="AH26" s="25"/>
      <c r="AI26" s="36"/>
      <c r="AJ26" s="36"/>
      <c r="AK26" s="35"/>
      <c r="AL26" s="25"/>
      <c r="AM26" s="18"/>
      <c r="AN26" s="18"/>
      <c r="AO26" s="18"/>
      <c r="AP26" s="18"/>
      <c r="AQ26" s="18"/>
      <c r="AR26" s="18"/>
      <c r="AS26" s="18"/>
      <c r="AT26" s="18"/>
      <c r="AU26" s="18"/>
      <c r="AV26" s="18"/>
      <c r="AW26" s="18"/>
      <c r="AX26" s="18"/>
      <c r="AY26" s="18"/>
      <c r="AZ26" s="18"/>
      <c r="BA26" s="18"/>
      <c r="BB26" s="18"/>
      <c r="BC26" s="18"/>
      <c r="BD26" s="18"/>
      <c r="BE26" s="18"/>
      <c r="BF26" s="18"/>
    </row>
    <row r="27" spans="1:58" ht="8.25" customHeight="1">
      <c r="A27" s="212"/>
      <c r="B27" s="212"/>
      <c r="C27" s="212"/>
      <c r="D27" s="38"/>
      <c r="E27" s="212"/>
      <c r="F27" s="212"/>
      <c r="G27" s="212"/>
      <c r="H27" s="212"/>
      <c r="I27" s="212"/>
      <c r="J27" s="212"/>
      <c r="K27" s="212"/>
      <c r="L27" s="212"/>
      <c r="M27" s="212"/>
      <c r="N27" s="212"/>
      <c r="O27" s="212"/>
      <c r="P27" s="212"/>
      <c r="Q27" s="25"/>
      <c r="R27" s="41"/>
      <c r="S27" s="25" t="str">
        <f t="shared" si="11"/>
        <v/>
      </c>
      <c r="T27" s="27"/>
      <c r="U27" s="27"/>
      <c r="V27" s="28" t="str">
        <f t="shared" si="12"/>
        <v/>
      </c>
      <c r="W27" s="27"/>
      <c r="X27" s="27"/>
      <c r="Y27" s="27"/>
      <c r="Z27" s="30" t="str">
        <f t="shared" si="13"/>
        <v/>
      </c>
      <c r="AA27" s="31" t="str">
        <f t="shared" si="2"/>
        <v/>
      </c>
      <c r="AB27" s="32" t="str">
        <f t="shared" si="3"/>
        <v/>
      </c>
      <c r="AC27" s="31" t="str">
        <f t="shared" si="4"/>
        <v/>
      </c>
      <c r="AD27" s="32" t="str">
        <f t="shared" si="14"/>
        <v/>
      </c>
      <c r="AE27" s="33" t="str">
        <f t="shared" si="5"/>
        <v/>
      </c>
      <c r="AF27" s="40"/>
      <c r="AG27" s="35"/>
      <c r="AH27" s="25"/>
      <c r="AI27" s="36"/>
      <c r="AJ27" s="36"/>
      <c r="AK27" s="35"/>
      <c r="AL27" s="25"/>
      <c r="AM27" s="18"/>
      <c r="AN27" s="18"/>
      <c r="AO27" s="18"/>
      <c r="AP27" s="18"/>
      <c r="AQ27" s="18"/>
      <c r="AR27" s="18"/>
      <c r="AS27" s="18"/>
      <c r="AT27" s="18"/>
      <c r="AU27" s="18"/>
      <c r="AV27" s="18"/>
      <c r="AW27" s="18"/>
      <c r="AX27" s="18"/>
      <c r="AY27" s="18"/>
      <c r="AZ27" s="18"/>
      <c r="BA27" s="18"/>
      <c r="BB27" s="18"/>
      <c r="BC27" s="18"/>
      <c r="BD27" s="18"/>
      <c r="BE27" s="18"/>
      <c r="BF27" s="18"/>
    </row>
    <row r="28" spans="1:58" ht="11.25" customHeight="1">
      <c r="A28" s="207"/>
      <c r="B28" s="207"/>
      <c r="C28" s="207"/>
      <c r="D28" s="42"/>
      <c r="E28" s="207"/>
      <c r="F28" s="207"/>
      <c r="G28" s="207"/>
      <c r="H28" s="207"/>
      <c r="I28" s="207"/>
      <c r="J28" s="207"/>
      <c r="K28" s="207"/>
      <c r="L28" s="207"/>
      <c r="M28" s="207"/>
      <c r="N28" s="207"/>
      <c r="O28" s="207"/>
      <c r="P28" s="207"/>
      <c r="Q28" s="25"/>
      <c r="R28" s="41"/>
      <c r="S28" s="25" t="str">
        <f t="shared" si="11"/>
        <v/>
      </c>
      <c r="T28" s="27"/>
      <c r="U28" s="27"/>
      <c r="V28" s="28" t="str">
        <f t="shared" si="12"/>
        <v/>
      </c>
      <c r="W28" s="27"/>
      <c r="X28" s="27"/>
      <c r="Y28" s="27"/>
      <c r="Z28" s="30" t="str">
        <f t="shared" si="13"/>
        <v/>
      </c>
      <c r="AA28" s="31" t="str">
        <f t="shared" si="2"/>
        <v/>
      </c>
      <c r="AB28" s="32" t="str">
        <f t="shared" si="3"/>
        <v/>
      </c>
      <c r="AC28" s="31" t="str">
        <f t="shared" si="4"/>
        <v/>
      </c>
      <c r="AD28" s="32" t="str">
        <f t="shared" si="14"/>
        <v/>
      </c>
      <c r="AE28" s="33" t="str">
        <f t="shared" si="5"/>
        <v/>
      </c>
      <c r="AF28" s="40"/>
      <c r="AG28" s="35"/>
      <c r="AH28" s="25"/>
      <c r="AI28" s="36"/>
      <c r="AJ28" s="36"/>
      <c r="AK28" s="35"/>
      <c r="AL28" s="25"/>
      <c r="AM28" s="18"/>
      <c r="AN28" s="18"/>
      <c r="AO28" s="18"/>
      <c r="AP28" s="18"/>
      <c r="AQ28" s="18"/>
      <c r="AR28" s="18"/>
      <c r="AS28" s="18"/>
      <c r="AT28" s="18"/>
      <c r="AU28" s="18"/>
      <c r="AV28" s="18"/>
      <c r="AW28" s="18"/>
      <c r="AX28" s="18"/>
      <c r="AY28" s="18"/>
      <c r="AZ28" s="18"/>
      <c r="BA28" s="18"/>
      <c r="BB28" s="18"/>
      <c r="BC28" s="18"/>
      <c r="BD28" s="18"/>
      <c r="BE28" s="18"/>
      <c r="BF28" s="18"/>
    </row>
    <row r="29" spans="1:58" ht="81.75" customHeight="1">
      <c r="A29" s="211">
        <v>4</v>
      </c>
      <c r="B29" s="216" t="s">
        <v>135</v>
      </c>
      <c r="C29" s="216" t="s">
        <v>106</v>
      </c>
      <c r="D29" s="24" t="s">
        <v>136</v>
      </c>
      <c r="E29" s="216" t="s">
        <v>137</v>
      </c>
      <c r="F29" s="216" t="s">
        <v>138</v>
      </c>
      <c r="G29" s="216" t="s">
        <v>139</v>
      </c>
      <c r="H29" s="216" t="s">
        <v>111</v>
      </c>
      <c r="I29" s="211">
        <v>260</v>
      </c>
      <c r="J29" s="213" t="str">
        <f>IF(I29&lt;=0,"",IF(I29&lt;=2,"Muy Baja",IF(I29&lt;=24,"Baja",IF(I29&lt;=500,"Media",IF(I29&lt;=5000,"Alta","Muy Alta")))))</f>
        <v>Media</v>
      </c>
      <c r="K29" s="214">
        <f>IF(J29="","",IF(J29="Muy Baja",0.2,IF(J29="Baja",0.4,IF(J29="Media",0.6,IF(J29="Alta",0.8,IF(J29="Muy Alta",1,))))))</f>
        <v>0.6</v>
      </c>
      <c r="L29" s="214" t="s">
        <v>112</v>
      </c>
      <c r="M29" s="214" t="str">
        <f ca="1">IF(NOT(ISERROR(MATCH(L29,'Tabla Impacto'!$B$221:$B$223,0))),'Tabla Impacto'!$F$223&amp;"Por favor no seleccionar los criterios de impacto(Afectación Económica o presupuestal y Pérdida Reputacional)",L29)</f>
        <v xml:space="preserve">     El riesgo afecta la imagen de la entidad con algunos usuarios de relevancia frente al logro de los objetivos</v>
      </c>
      <c r="N29" s="213" t="str">
        <f ca="1">IF(OR(M29='Tabla Impacto'!$C$11,M29='Tabla Impacto'!$D$11),"Leve",IF(OR(M29='Tabla Impacto'!$C$12,M29='Tabla Impacto'!$D$12),"Menor",IF(OR(M29='Tabla Impacto'!$C$13,M29='Tabla Impacto'!$D$13),"Moderado",IF(OR(M29='Tabla Impacto'!$C$14,M29='Tabla Impacto'!$D$14),"Mayor",IF(OR(M29='Tabla Impacto'!$C$15,M29='Tabla Impacto'!$D$15),"Catastrófico","")))))</f>
        <v>Moderado</v>
      </c>
      <c r="O29" s="214">
        <f ca="1">IF(N29="","",IF(N29="Leve",0.2,IF(N29="Menor",0.4,IF(N29="Moderado",0.6,IF(N29="Mayor",0.8,IF(N29="Catastrófico",1,))))))</f>
        <v>0.6</v>
      </c>
      <c r="P29" s="215" t="str">
        <f ca="1">IF(OR(AND(J29="Muy Baja",N29="Leve"),AND(J29="Muy Baja",N29="Menor"),AND(J29="Baja",N29="Leve")),"Bajo",IF(OR(AND(J29="Muy baja",N29="Moderado"),AND(J29="Baja",N29="Menor"),AND(J29="Baja",N29="Moderado"),AND(J29="Media",N29="Leve"),AND(J29="Media",N29="Menor"),AND(J29="Media",N29="Moderado"),AND(J29="Alta",N29="Leve"),AND(J29="Alta",N29="Menor")),"Moderado",IF(OR(AND(J29="Muy Baja",N29="Mayor"),AND(J29="Baja",N29="Mayor"),AND(J29="Media",N29="Mayor"),AND(J29="Alta",N29="Moderado"),AND(J29="Alta",N29="Mayor"),AND(J29="Muy Alta",N29="Leve"),AND(J29="Muy Alta",N29="Menor"),AND(J29="Muy Alta",N29="Moderado"),AND(J29="Muy Alta",N29="Mayor")),"Alto",IF(OR(AND(J29="Muy Baja",N29="Catastrófico"),AND(J29="Baja",N29="Catastrófico"),AND(J29="Media",N29="Catastrófico"),AND(J29="Alta",N29="Catastrófico"),AND(J29="Muy Alta",N29="Catastrófico")),"Extremo",""))))</f>
        <v>Moderado</v>
      </c>
      <c r="Q29" s="25">
        <v>1</v>
      </c>
      <c r="R29" s="41" t="s">
        <v>140</v>
      </c>
      <c r="S29" s="25" t="str">
        <f t="shared" si="11"/>
        <v>Probabilidad</v>
      </c>
      <c r="T29" s="27" t="s">
        <v>134</v>
      </c>
      <c r="U29" s="27" t="s">
        <v>115</v>
      </c>
      <c r="V29" s="28" t="str">
        <f t="shared" si="12"/>
        <v>30%</v>
      </c>
      <c r="W29" s="29" t="s">
        <v>116</v>
      </c>
      <c r="X29" s="27" t="s">
        <v>141</v>
      </c>
      <c r="Y29" s="27" t="s">
        <v>118</v>
      </c>
      <c r="Z29" s="30">
        <f>IFERROR(IF(S29="Probabilidad",(K29-(+K29*V29)),IF(S29="Impacto",K29,"")),"")</f>
        <v>0.42</v>
      </c>
      <c r="AA29" s="31" t="str">
        <f t="shared" si="2"/>
        <v>Media</v>
      </c>
      <c r="AB29" s="32">
        <f t="shared" si="3"/>
        <v>0.42</v>
      </c>
      <c r="AC29" s="31" t="str">
        <f t="shared" ca="1" si="4"/>
        <v>Moderado</v>
      </c>
      <c r="AD29" s="32">
        <f ca="1">IFERROR(IF(S29="Impacto",(O29-(+O29*V29)),IF(S29="Probabilidad",O29,"")),"")</f>
        <v>0.6</v>
      </c>
      <c r="AE29" s="33" t="str">
        <f t="shared" ca="1" si="5"/>
        <v>Moderado</v>
      </c>
      <c r="AF29" s="34" t="s">
        <v>119</v>
      </c>
      <c r="AG29" s="35"/>
      <c r="AH29" s="35"/>
      <c r="AI29" s="36"/>
      <c r="AJ29" s="36"/>
      <c r="AK29" s="35"/>
      <c r="AL29" s="25"/>
      <c r="AM29" s="18"/>
      <c r="AN29" s="18"/>
      <c r="AO29" s="18"/>
      <c r="AP29" s="18"/>
      <c r="AQ29" s="18"/>
      <c r="AR29" s="18"/>
      <c r="AS29" s="18"/>
      <c r="AT29" s="18"/>
      <c r="AU29" s="18"/>
      <c r="AV29" s="18"/>
      <c r="AW29" s="18"/>
      <c r="AX29" s="18"/>
      <c r="AY29" s="18"/>
      <c r="AZ29" s="18"/>
      <c r="BA29" s="18"/>
      <c r="BB29" s="18"/>
      <c r="BC29" s="18"/>
      <c r="BD29" s="18"/>
      <c r="BE29" s="18"/>
      <c r="BF29" s="18"/>
    </row>
    <row r="30" spans="1:58" ht="13.5" customHeight="1">
      <c r="A30" s="212"/>
      <c r="B30" s="212"/>
      <c r="C30" s="212"/>
      <c r="D30" s="38"/>
      <c r="E30" s="212"/>
      <c r="F30" s="212"/>
      <c r="G30" s="212"/>
      <c r="H30" s="212"/>
      <c r="I30" s="212"/>
      <c r="J30" s="212"/>
      <c r="K30" s="212"/>
      <c r="L30" s="212"/>
      <c r="M30" s="212"/>
      <c r="N30" s="212"/>
      <c r="O30" s="212"/>
      <c r="P30" s="212"/>
      <c r="Q30" s="25"/>
      <c r="R30" s="41"/>
      <c r="S30" s="25" t="str">
        <f t="shared" si="11"/>
        <v/>
      </c>
      <c r="T30" s="27"/>
      <c r="U30" s="27"/>
      <c r="V30" s="28" t="str">
        <f t="shared" si="12"/>
        <v/>
      </c>
      <c r="W30" s="27"/>
      <c r="X30" s="27"/>
      <c r="Y30" s="27"/>
      <c r="Z30" s="30" t="str">
        <f>IFERROR(IF(AND(S29="Probabilidad",S30="Probabilidad"),(AB29-(+AB29*V30)),IF(S30="Probabilidad",(K29-(+K29*V30)),IF(S30="Impacto",AB29,""))),"")</f>
        <v/>
      </c>
      <c r="AA30" s="31" t="str">
        <f t="shared" si="2"/>
        <v/>
      </c>
      <c r="AB30" s="32" t="str">
        <f t="shared" si="3"/>
        <v/>
      </c>
      <c r="AC30" s="31" t="str">
        <f t="shared" si="4"/>
        <v/>
      </c>
      <c r="AD30" s="32" t="str">
        <f>IFERROR(IF(AND(S29="Impacto",S30="Impacto"),(AD29-(+AD29*V30)),IF(S30="Impacto",(O29-(+O29*V30)),IF(S30="Probabilidad",AD29,""))),"")</f>
        <v/>
      </c>
      <c r="AE30" s="33" t="str">
        <f t="shared" si="5"/>
        <v/>
      </c>
      <c r="AF30" s="40"/>
      <c r="AG30" s="35"/>
      <c r="AH30" s="25"/>
      <c r="AI30" s="36"/>
      <c r="AJ30" s="36"/>
      <c r="AK30" s="35"/>
      <c r="AL30" s="25"/>
      <c r="AM30" s="18"/>
      <c r="AN30" s="18"/>
      <c r="AO30" s="18"/>
      <c r="AP30" s="18"/>
      <c r="AQ30" s="18"/>
      <c r="AR30" s="18"/>
      <c r="AS30" s="18"/>
      <c r="AT30" s="18"/>
      <c r="AU30" s="18"/>
      <c r="AV30" s="18"/>
      <c r="AW30" s="18"/>
      <c r="AX30" s="18"/>
      <c r="AY30" s="18"/>
      <c r="AZ30" s="18"/>
      <c r="BA30" s="18"/>
      <c r="BB30" s="18"/>
      <c r="BC30" s="18"/>
      <c r="BD30" s="18"/>
      <c r="BE30" s="18"/>
      <c r="BF30" s="18"/>
    </row>
    <row r="31" spans="1:58" ht="11.25" customHeight="1">
      <c r="A31" s="212"/>
      <c r="B31" s="212"/>
      <c r="C31" s="212"/>
      <c r="D31" s="38"/>
      <c r="E31" s="212"/>
      <c r="F31" s="212"/>
      <c r="G31" s="212"/>
      <c r="H31" s="212"/>
      <c r="I31" s="212"/>
      <c r="J31" s="212"/>
      <c r="K31" s="212"/>
      <c r="L31" s="212"/>
      <c r="M31" s="212"/>
      <c r="N31" s="212"/>
      <c r="O31" s="212"/>
      <c r="P31" s="212"/>
      <c r="Q31" s="25"/>
      <c r="R31" s="39"/>
      <c r="S31" s="25" t="str">
        <f t="shared" si="11"/>
        <v/>
      </c>
      <c r="T31" s="27"/>
      <c r="U31" s="27"/>
      <c r="V31" s="28" t="str">
        <f t="shared" si="12"/>
        <v/>
      </c>
      <c r="W31" s="27"/>
      <c r="X31" s="27"/>
      <c r="Y31" s="27"/>
      <c r="Z31" s="30" t="str">
        <f t="shared" ref="Z31:Z34" si="15">IFERROR(IF(AND(S30="Probabilidad",S31="Probabilidad"),(AB30-(+AB30*V31)),IF(AND(S30="Impacto",S31="Probabilidad"),(AB29-(+AB29*V31)),IF(S31="Impacto",AB30,""))),"")</f>
        <v/>
      </c>
      <c r="AA31" s="31" t="str">
        <f t="shared" si="2"/>
        <v/>
      </c>
      <c r="AB31" s="32" t="str">
        <f t="shared" si="3"/>
        <v/>
      </c>
      <c r="AC31" s="31" t="str">
        <f t="shared" si="4"/>
        <v/>
      </c>
      <c r="AD31" s="32" t="str">
        <f t="shared" ref="AD31:AD34" si="16">IFERROR(IF(AND(S30="Impacto",S31="Impacto"),(AD30-(+AD30*V31)),IF(AND(S30="Probabilidad",S31="Impacto"),(AD29-(+AD29*V31)),IF(S31="Probabilidad",AD30,""))),"")</f>
        <v/>
      </c>
      <c r="AE31" s="33" t="str">
        <f t="shared" si="5"/>
        <v/>
      </c>
      <c r="AF31" s="40"/>
      <c r="AG31" s="35"/>
      <c r="AH31" s="25"/>
      <c r="AI31" s="36"/>
      <c r="AJ31" s="36"/>
      <c r="AK31" s="35"/>
      <c r="AL31" s="25"/>
      <c r="AM31" s="18"/>
      <c r="AN31" s="18"/>
      <c r="AO31" s="18"/>
      <c r="AP31" s="18"/>
      <c r="AQ31" s="18"/>
      <c r="AR31" s="18"/>
      <c r="AS31" s="18"/>
      <c r="AT31" s="18"/>
      <c r="AU31" s="18"/>
      <c r="AV31" s="18"/>
      <c r="AW31" s="18"/>
      <c r="AX31" s="18"/>
      <c r="AY31" s="18"/>
      <c r="AZ31" s="18"/>
      <c r="BA31" s="18"/>
      <c r="BB31" s="18"/>
      <c r="BC31" s="18"/>
      <c r="BD31" s="18"/>
      <c r="BE31" s="18"/>
      <c r="BF31" s="18"/>
    </row>
    <row r="32" spans="1:58" ht="13.5" customHeight="1">
      <c r="A32" s="212"/>
      <c r="B32" s="212"/>
      <c r="C32" s="212"/>
      <c r="D32" s="38"/>
      <c r="E32" s="212"/>
      <c r="F32" s="212"/>
      <c r="G32" s="212"/>
      <c r="H32" s="212"/>
      <c r="I32" s="212"/>
      <c r="J32" s="212"/>
      <c r="K32" s="212"/>
      <c r="L32" s="212"/>
      <c r="M32" s="212"/>
      <c r="N32" s="212"/>
      <c r="O32" s="212"/>
      <c r="P32" s="212"/>
      <c r="Q32" s="25"/>
      <c r="R32" s="41"/>
      <c r="S32" s="25" t="str">
        <f t="shared" si="11"/>
        <v/>
      </c>
      <c r="T32" s="27"/>
      <c r="U32" s="27"/>
      <c r="V32" s="28" t="str">
        <f t="shared" si="12"/>
        <v/>
      </c>
      <c r="W32" s="27"/>
      <c r="X32" s="27"/>
      <c r="Y32" s="27"/>
      <c r="Z32" s="30" t="str">
        <f t="shared" si="15"/>
        <v/>
      </c>
      <c r="AA32" s="31" t="str">
        <f t="shared" si="2"/>
        <v/>
      </c>
      <c r="AB32" s="32" t="str">
        <f t="shared" si="3"/>
        <v/>
      </c>
      <c r="AC32" s="31" t="str">
        <f t="shared" si="4"/>
        <v/>
      </c>
      <c r="AD32" s="32" t="str">
        <f t="shared" si="16"/>
        <v/>
      </c>
      <c r="AE32" s="33" t="str">
        <f t="shared" si="5"/>
        <v/>
      </c>
      <c r="AF32" s="40"/>
      <c r="AG32" s="35"/>
      <c r="AH32" s="25"/>
      <c r="AI32" s="36"/>
      <c r="AJ32" s="36"/>
      <c r="AK32" s="35"/>
      <c r="AL32" s="25"/>
      <c r="AM32" s="18"/>
      <c r="AN32" s="18"/>
      <c r="AO32" s="18"/>
      <c r="AP32" s="18"/>
      <c r="AQ32" s="18"/>
      <c r="AR32" s="18"/>
      <c r="AS32" s="18"/>
      <c r="AT32" s="18"/>
      <c r="AU32" s="18"/>
      <c r="AV32" s="18"/>
      <c r="AW32" s="18"/>
      <c r="AX32" s="18"/>
      <c r="AY32" s="18"/>
      <c r="AZ32" s="18"/>
      <c r="BA32" s="18"/>
      <c r="BB32" s="18"/>
      <c r="BC32" s="18"/>
      <c r="BD32" s="18"/>
      <c r="BE32" s="18"/>
      <c r="BF32" s="18"/>
    </row>
    <row r="33" spans="1:58" ht="13.5" customHeight="1">
      <c r="A33" s="212"/>
      <c r="B33" s="212"/>
      <c r="C33" s="212"/>
      <c r="D33" s="38"/>
      <c r="E33" s="212"/>
      <c r="F33" s="212"/>
      <c r="G33" s="212"/>
      <c r="H33" s="212"/>
      <c r="I33" s="212"/>
      <c r="J33" s="212"/>
      <c r="K33" s="212"/>
      <c r="L33" s="212"/>
      <c r="M33" s="212"/>
      <c r="N33" s="212"/>
      <c r="O33" s="212"/>
      <c r="P33" s="212"/>
      <c r="Q33" s="25"/>
      <c r="R33" s="41"/>
      <c r="S33" s="25" t="str">
        <f t="shared" si="11"/>
        <v/>
      </c>
      <c r="T33" s="27"/>
      <c r="U33" s="27"/>
      <c r="V33" s="28" t="str">
        <f t="shared" si="12"/>
        <v/>
      </c>
      <c r="W33" s="27"/>
      <c r="X33" s="27"/>
      <c r="Y33" s="27"/>
      <c r="Z33" s="30" t="str">
        <f t="shared" si="15"/>
        <v/>
      </c>
      <c r="AA33" s="31" t="str">
        <f t="shared" si="2"/>
        <v/>
      </c>
      <c r="AB33" s="32" t="str">
        <f t="shared" si="3"/>
        <v/>
      </c>
      <c r="AC33" s="31" t="str">
        <f t="shared" si="4"/>
        <v/>
      </c>
      <c r="AD33" s="32" t="str">
        <f t="shared" si="16"/>
        <v/>
      </c>
      <c r="AE33" s="33" t="str">
        <f t="shared" si="5"/>
        <v/>
      </c>
      <c r="AF33" s="40"/>
      <c r="AG33" s="35"/>
      <c r="AH33" s="25"/>
      <c r="AI33" s="36"/>
      <c r="AJ33" s="36"/>
      <c r="AK33" s="35"/>
      <c r="AL33" s="25"/>
      <c r="AM33" s="18"/>
      <c r="AN33" s="18"/>
      <c r="AO33" s="18"/>
      <c r="AP33" s="18"/>
      <c r="AQ33" s="18"/>
      <c r="AR33" s="18"/>
      <c r="AS33" s="18"/>
      <c r="AT33" s="18"/>
      <c r="AU33" s="18"/>
      <c r="AV33" s="18"/>
      <c r="AW33" s="18"/>
      <c r="AX33" s="18"/>
      <c r="AY33" s="18"/>
      <c r="AZ33" s="18"/>
      <c r="BA33" s="18"/>
      <c r="BB33" s="18"/>
      <c r="BC33" s="18"/>
      <c r="BD33" s="18"/>
      <c r="BE33" s="18"/>
      <c r="BF33" s="18"/>
    </row>
    <row r="34" spans="1:58" ht="12" customHeight="1">
      <c r="A34" s="207"/>
      <c r="B34" s="207"/>
      <c r="C34" s="207"/>
      <c r="D34" s="42"/>
      <c r="E34" s="207"/>
      <c r="F34" s="207"/>
      <c r="G34" s="207"/>
      <c r="H34" s="207"/>
      <c r="I34" s="207"/>
      <c r="J34" s="207"/>
      <c r="K34" s="207"/>
      <c r="L34" s="207"/>
      <c r="M34" s="207"/>
      <c r="N34" s="207"/>
      <c r="O34" s="207"/>
      <c r="P34" s="207"/>
      <c r="Q34" s="25"/>
      <c r="R34" s="41"/>
      <c r="S34" s="25" t="str">
        <f t="shared" si="11"/>
        <v/>
      </c>
      <c r="T34" s="27"/>
      <c r="U34" s="27"/>
      <c r="V34" s="28" t="str">
        <f t="shared" si="12"/>
        <v/>
      </c>
      <c r="W34" s="27"/>
      <c r="X34" s="27"/>
      <c r="Y34" s="27"/>
      <c r="Z34" s="30" t="str">
        <f t="shared" si="15"/>
        <v/>
      </c>
      <c r="AA34" s="31" t="str">
        <f t="shared" si="2"/>
        <v/>
      </c>
      <c r="AB34" s="32" t="str">
        <f t="shared" si="3"/>
        <v/>
      </c>
      <c r="AC34" s="31" t="str">
        <f t="shared" si="4"/>
        <v/>
      </c>
      <c r="AD34" s="32" t="str">
        <f t="shared" si="16"/>
        <v/>
      </c>
      <c r="AE34" s="33" t="str">
        <f t="shared" si="5"/>
        <v/>
      </c>
      <c r="AF34" s="40"/>
      <c r="AG34" s="35"/>
      <c r="AH34" s="25"/>
      <c r="AI34" s="36"/>
      <c r="AJ34" s="36"/>
      <c r="AK34" s="35"/>
      <c r="AL34" s="25"/>
      <c r="AM34" s="18"/>
      <c r="AN34" s="18"/>
      <c r="AO34" s="18"/>
      <c r="AP34" s="18"/>
      <c r="AQ34" s="18"/>
      <c r="AR34" s="18"/>
      <c r="AS34" s="18"/>
      <c r="AT34" s="18"/>
      <c r="AU34" s="18"/>
      <c r="AV34" s="18"/>
      <c r="AW34" s="18"/>
      <c r="AX34" s="18"/>
      <c r="AY34" s="18"/>
      <c r="AZ34" s="18"/>
      <c r="BA34" s="18"/>
      <c r="BB34" s="18"/>
      <c r="BC34" s="18"/>
      <c r="BD34" s="18"/>
      <c r="BE34" s="18"/>
      <c r="BF34" s="18"/>
    </row>
    <row r="35" spans="1:58" ht="102.75" customHeight="1">
      <c r="A35" s="211">
        <v>5</v>
      </c>
      <c r="B35" s="216" t="s">
        <v>135</v>
      </c>
      <c r="C35" s="216" t="s">
        <v>106</v>
      </c>
      <c r="D35" s="24" t="s">
        <v>142</v>
      </c>
      <c r="E35" s="216" t="s">
        <v>143</v>
      </c>
      <c r="F35" s="216" t="s">
        <v>131</v>
      </c>
      <c r="G35" s="216" t="s">
        <v>144</v>
      </c>
      <c r="H35" s="216" t="s">
        <v>111</v>
      </c>
      <c r="I35" s="211">
        <v>12</v>
      </c>
      <c r="J35" s="213" t="str">
        <f>IF(I35&lt;=0,"",IF(I35&lt;=2,"Muy Baja",IF(I35&lt;=24,"Baja",IF(I35&lt;=500,"Media",IF(I35&lt;=5000,"Alta","Muy Alta")))))</f>
        <v>Baja</v>
      </c>
      <c r="K35" s="214">
        <f>IF(J35="","",IF(J35="Muy Baja",0.2,IF(J35="Baja",0.4,IF(J35="Media",0.6,IF(J35="Alta",0.8,IF(J35="Muy Alta",1,))))))</f>
        <v>0.4</v>
      </c>
      <c r="L35" s="214" t="s">
        <v>145</v>
      </c>
      <c r="M35" s="214" t="str">
        <f ca="1">IF(NOT(ISERROR(MATCH(L35,'Tabla Impacto'!$B$221:$B$223,0))),'Tabla Impacto'!$F$223&amp;"Por favor no seleccionar los criterios de impacto(Afectación Económica o presupuestal y Pérdida Reputacional)",L35)</f>
        <v xml:space="preserve">     El riesgo afecta la imagen de alguna área de la organización</v>
      </c>
      <c r="N35" s="213" t="str">
        <f ca="1">IF(OR(M35='Tabla Impacto'!$C$11,M35='Tabla Impacto'!$D$11),"Leve",IF(OR(M35='Tabla Impacto'!$C$12,M35='Tabla Impacto'!$D$12),"Menor",IF(OR(M35='Tabla Impacto'!$C$13,M35='Tabla Impacto'!$D$13),"Moderado",IF(OR(M35='Tabla Impacto'!$C$14,M35='Tabla Impacto'!$D$14),"Mayor",IF(OR(M35='Tabla Impacto'!$C$15,M35='Tabla Impacto'!$D$15),"Catastrófico","")))))</f>
        <v>Leve</v>
      </c>
      <c r="O35" s="214">
        <f ca="1">IF(N35="","",IF(N35="Leve",0.2,IF(N35="Menor",0.4,IF(N35="Moderado",0.6,IF(N35="Mayor",0.8,IF(N35="Catastrófico",1,))))))</f>
        <v>0.2</v>
      </c>
      <c r="P35" s="215" t="str">
        <f ca="1">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Bajo</v>
      </c>
      <c r="Q35" s="25">
        <v>1</v>
      </c>
      <c r="R35" s="26" t="s">
        <v>146</v>
      </c>
      <c r="S35" s="25" t="str">
        <f t="shared" si="11"/>
        <v>Probabilidad</v>
      </c>
      <c r="T35" s="27" t="s">
        <v>114</v>
      </c>
      <c r="U35" s="27" t="s">
        <v>115</v>
      </c>
      <c r="V35" s="28" t="str">
        <f t="shared" si="12"/>
        <v>40%</v>
      </c>
      <c r="W35" s="27" t="s">
        <v>147</v>
      </c>
      <c r="X35" s="29" t="s">
        <v>141</v>
      </c>
      <c r="Y35" s="27" t="s">
        <v>118</v>
      </c>
      <c r="Z35" s="30">
        <f>IFERROR(IF(S35="Probabilidad",(K35-(+K35*V35)),IF(S35="Impacto",K35,"")),"")</f>
        <v>0.24</v>
      </c>
      <c r="AA35" s="31" t="str">
        <f t="shared" si="2"/>
        <v>Baja</v>
      </c>
      <c r="AB35" s="32">
        <f t="shared" si="3"/>
        <v>0.24</v>
      </c>
      <c r="AC35" s="31" t="str">
        <f t="shared" ca="1" si="4"/>
        <v>Leve</v>
      </c>
      <c r="AD35" s="32">
        <f ca="1">IFERROR(IF(S35="Impacto",(O35-(+O35*V35)),IF(S35="Probabilidad",O35,"")),"")</f>
        <v>0.2</v>
      </c>
      <c r="AE35" s="33" t="str">
        <f t="shared" ca="1" si="5"/>
        <v>Bajo</v>
      </c>
      <c r="AF35" s="34" t="s">
        <v>119</v>
      </c>
      <c r="AG35" s="35"/>
      <c r="AH35" s="35"/>
      <c r="AI35" s="36"/>
      <c r="AJ35" s="36"/>
      <c r="AK35" s="35"/>
      <c r="AL35" s="25"/>
      <c r="AM35" s="18"/>
      <c r="AN35" s="18"/>
      <c r="AO35" s="18"/>
      <c r="AP35" s="18"/>
      <c r="AQ35" s="18"/>
      <c r="AR35" s="18"/>
      <c r="AS35" s="18"/>
      <c r="AT35" s="18"/>
      <c r="AU35" s="18"/>
      <c r="AV35" s="18"/>
      <c r="AW35" s="18"/>
      <c r="AX35" s="18"/>
      <c r="AY35" s="18"/>
      <c r="AZ35" s="18"/>
      <c r="BA35" s="18"/>
      <c r="BB35" s="18"/>
      <c r="BC35" s="18"/>
      <c r="BD35" s="18"/>
      <c r="BE35" s="18"/>
      <c r="BF35" s="18"/>
    </row>
    <row r="36" spans="1:58" ht="14.25" customHeight="1">
      <c r="A36" s="212"/>
      <c r="B36" s="212"/>
      <c r="C36" s="212"/>
      <c r="D36" s="38"/>
      <c r="E36" s="212"/>
      <c r="F36" s="212"/>
      <c r="G36" s="212"/>
      <c r="H36" s="212"/>
      <c r="I36" s="212"/>
      <c r="J36" s="212"/>
      <c r="K36" s="212"/>
      <c r="L36" s="212"/>
      <c r="M36" s="212"/>
      <c r="N36" s="212"/>
      <c r="O36" s="212"/>
      <c r="P36" s="212"/>
      <c r="Q36" s="25"/>
      <c r="R36" s="41"/>
      <c r="S36" s="25" t="str">
        <f t="shared" si="11"/>
        <v/>
      </c>
      <c r="T36" s="27"/>
      <c r="U36" s="27"/>
      <c r="V36" s="28" t="str">
        <f t="shared" si="12"/>
        <v/>
      </c>
      <c r="W36" s="27"/>
      <c r="X36" s="27"/>
      <c r="Y36" s="27"/>
      <c r="Z36" s="30" t="str">
        <f>IFERROR(IF(AND(S35="Probabilidad",S36="Probabilidad"),(AB35-(+AB35*V36)),IF(S36="Probabilidad",(K35-(+K35*V36)),IF(S36="Impacto",AB35,""))),"")</f>
        <v/>
      </c>
      <c r="AA36" s="31" t="str">
        <f t="shared" si="2"/>
        <v/>
      </c>
      <c r="AB36" s="32" t="str">
        <f t="shared" si="3"/>
        <v/>
      </c>
      <c r="AC36" s="31" t="str">
        <f t="shared" si="4"/>
        <v/>
      </c>
      <c r="AD36" s="32" t="str">
        <f>IFERROR(IF(AND(S35="Impacto",S36="Impacto"),(AD35-(+AD35*V36)),IF(S36="Impacto",(O35-(+O35*V36)),IF(S36="Probabilidad",AD35,""))),"")</f>
        <v/>
      </c>
      <c r="AE36" s="33" t="str">
        <f t="shared" si="5"/>
        <v/>
      </c>
      <c r="AF36" s="40"/>
      <c r="AG36" s="35"/>
      <c r="AH36" s="25"/>
      <c r="AI36" s="36"/>
      <c r="AJ36" s="36"/>
      <c r="AK36" s="35"/>
      <c r="AL36" s="25"/>
      <c r="AM36" s="18"/>
      <c r="AN36" s="18"/>
      <c r="AO36" s="18"/>
      <c r="AP36" s="18"/>
      <c r="AQ36" s="18"/>
      <c r="AR36" s="18"/>
      <c r="AS36" s="18"/>
      <c r="AT36" s="18"/>
      <c r="AU36" s="18"/>
      <c r="AV36" s="18"/>
      <c r="AW36" s="18"/>
      <c r="AX36" s="18"/>
      <c r="AY36" s="18"/>
      <c r="AZ36" s="18"/>
      <c r="BA36" s="18"/>
      <c r="BB36" s="18"/>
      <c r="BC36" s="18"/>
      <c r="BD36" s="18"/>
      <c r="BE36" s="18"/>
      <c r="BF36" s="18"/>
    </row>
    <row r="37" spans="1:58" ht="12" customHeight="1">
      <c r="A37" s="212"/>
      <c r="B37" s="212"/>
      <c r="C37" s="212"/>
      <c r="D37" s="38"/>
      <c r="E37" s="212"/>
      <c r="F37" s="212"/>
      <c r="G37" s="212"/>
      <c r="H37" s="212"/>
      <c r="I37" s="212"/>
      <c r="J37" s="212"/>
      <c r="K37" s="212"/>
      <c r="L37" s="212"/>
      <c r="M37" s="212"/>
      <c r="N37" s="212"/>
      <c r="O37" s="212"/>
      <c r="P37" s="212"/>
      <c r="Q37" s="25"/>
      <c r="R37" s="39"/>
      <c r="S37" s="25" t="str">
        <f t="shared" si="11"/>
        <v/>
      </c>
      <c r="T37" s="27"/>
      <c r="U37" s="27"/>
      <c r="V37" s="28" t="str">
        <f t="shared" si="12"/>
        <v/>
      </c>
      <c r="W37" s="27"/>
      <c r="X37" s="27"/>
      <c r="Y37" s="27"/>
      <c r="Z37" s="30" t="str">
        <f t="shared" ref="Z37:Z40" si="17">IFERROR(IF(AND(S36="Probabilidad",S37="Probabilidad"),(AB36-(+AB36*V37)),IF(AND(S36="Impacto",S37="Probabilidad"),(AB35-(+AB35*V37)),IF(S37="Impacto",AB36,""))),"")</f>
        <v/>
      </c>
      <c r="AA37" s="31" t="str">
        <f t="shared" si="2"/>
        <v/>
      </c>
      <c r="AB37" s="32" t="str">
        <f t="shared" si="3"/>
        <v/>
      </c>
      <c r="AC37" s="31" t="str">
        <f t="shared" si="4"/>
        <v/>
      </c>
      <c r="AD37" s="32" t="str">
        <f t="shared" ref="AD37:AD40" si="18">IFERROR(IF(AND(S36="Impacto",S37="Impacto"),(AD36-(+AD36*V37)),IF(AND(S36="Probabilidad",S37="Impacto"),(AD35-(+AD35*V37)),IF(S37="Probabilidad",AD36,""))),"")</f>
        <v/>
      </c>
      <c r="AE37" s="33" t="str">
        <f t="shared" si="5"/>
        <v/>
      </c>
      <c r="AF37" s="40"/>
      <c r="AG37" s="35"/>
      <c r="AH37" s="25"/>
      <c r="AI37" s="36"/>
      <c r="AJ37" s="36"/>
      <c r="AK37" s="35"/>
      <c r="AL37" s="25"/>
      <c r="AM37" s="18"/>
      <c r="AN37" s="18"/>
      <c r="AO37" s="18"/>
      <c r="AP37" s="18"/>
      <c r="AQ37" s="18"/>
      <c r="AR37" s="18"/>
      <c r="AS37" s="18"/>
      <c r="AT37" s="18"/>
      <c r="AU37" s="18"/>
      <c r="AV37" s="18"/>
      <c r="AW37" s="18"/>
      <c r="AX37" s="18"/>
      <c r="AY37" s="18"/>
      <c r="AZ37" s="18"/>
      <c r="BA37" s="18"/>
      <c r="BB37" s="18"/>
      <c r="BC37" s="18"/>
      <c r="BD37" s="18"/>
      <c r="BE37" s="18"/>
      <c r="BF37" s="18"/>
    </row>
    <row r="38" spans="1:58" ht="14.25" customHeight="1">
      <c r="A38" s="212"/>
      <c r="B38" s="212"/>
      <c r="C38" s="212"/>
      <c r="D38" s="38"/>
      <c r="E38" s="212"/>
      <c r="F38" s="212"/>
      <c r="G38" s="212"/>
      <c r="H38" s="212"/>
      <c r="I38" s="212"/>
      <c r="J38" s="212"/>
      <c r="K38" s="212"/>
      <c r="L38" s="212"/>
      <c r="M38" s="212"/>
      <c r="N38" s="212"/>
      <c r="O38" s="212"/>
      <c r="P38" s="212"/>
      <c r="Q38" s="25"/>
      <c r="R38" s="41"/>
      <c r="S38" s="25" t="str">
        <f t="shared" si="11"/>
        <v/>
      </c>
      <c r="T38" s="27"/>
      <c r="U38" s="27"/>
      <c r="V38" s="28" t="str">
        <f t="shared" si="12"/>
        <v/>
      </c>
      <c r="W38" s="27"/>
      <c r="X38" s="27"/>
      <c r="Y38" s="27"/>
      <c r="Z38" s="30" t="str">
        <f t="shared" si="17"/>
        <v/>
      </c>
      <c r="AA38" s="31" t="str">
        <f t="shared" si="2"/>
        <v/>
      </c>
      <c r="AB38" s="32" t="str">
        <f t="shared" si="3"/>
        <v/>
      </c>
      <c r="AC38" s="31" t="str">
        <f t="shared" si="4"/>
        <v/>
      </c>
      <c r="AD38" s="32" t="str">
        <f t="shared" si="18"/>
        <v/>
      </c>
      <c r="AE38" s="33" t="str">
        <f t="shared" si="5"/>
        <v/>
      </c>
      <c r="AF38" s="40"/>
      <c r="AG38" s="35"/>
      <c r="AH38" s="25"/>
      <c r="AI38" s="36"/>
      <c r="AJ38" s="36"/>
      <c r="AK38" s="35"/>
      <c r="AL38" s="25"/>
      <c r="AM38" s="18"/>
      <c r="AN38" s="18"/>
      <c r="AO38" s="18"/>
      <c r="AP38" s="18"/>
      <c r="AQ38" s="18"/>
      <c r="AR38" s="18"/>
      <c r="AS38" s="18"/>
      <c r="AT38" s="18"/>
      <c r="AU38" s="18"/>
      <c r="AV38" s="18"/>
      <c r="AW38" s="18"/>
      <c r="AX38" s="18"/>
      <c r="AY38" s="18"/>
      <c r="AZ38" s="18"/>
      <c r="BA38" s="18"/>
      <c r="BB38" s="18"/>
      <c r="BC38" s="18"/>
      <c r="BD38" s="18"/>
      <c r="BE38" s="18"/>
      <c r="BF38" s="18"/>
    </row>
    <row r="39" spans="1:58" ht="13.5" customHeight="1">
      <c r="A39" s="212"/>
      <c r="B39" s="212"/>
      <c r="C39" s="212"/>
      <c r="D39" s="38"/>
      <c r="E39" s="212"/>
      <c r="F39" s="212"/>
      <c r="G39" s="212"/>
      <c r="H39" s="212"/>
      <c r="I39" s="212"/>
      <c r="J39" s="212"/>
      <c r="K39" s="212"/>
      <c r="L39" s="212"/>
      <c r="M39" s="212"/>
      <c r="N39" s="212"/>
      <c r="O39" s="212"/>
      <c r="P39" s="212"/>
      <c r="Q39" s="25"/>
      <c r="R39" s="41"/>
      <c r="S39" s="25" t="str">
        <f t="shared" si="11"/>
        <v/>
      </c>
      <c r="T39" s="27"/>
      <c r="U39" s="27"/>
      <c r="V39" s="28" t="str">
        <f t="shared" si="12"/>
        <v/>
      </c>
      <c r="W39" s="27"/>
      <c r="X39" s="27"/>
      <c r="Y39" s="27"/>
      <c r="Z39" s="30" t="str">
        <f t="shared" si="17"/>
        <v/>
      </c>
      <c r="AA39" s="31" t="str">
        <f t="shared" si="2"/>
        <v/>
      </c>
      <c r="AB39" s="32" t="str">
        <f t="shared" si="3"/>
        <v/>
      </c>
      <c r="AC39" s="31" t="str">
        <f t="shared" si="4"/>
        <v/>
      </c>
      <c r="AD39" s="32" t="str">
        <f t="shared" si="18"/>
        <v/>
      </c>
      <c r="AE39" s="33" t="str">
        <f t="shared" si="5"/>
        <v/>
      </c>
      <c r="AF39" s="40"/>
      <c r="AG39" s="35"/>
      <c r="AH39" s="25"/>
      <c r="AI39" s="36"/>
      <c r="AJ39" s="36"/>
      <c r="AK39" s="35"/>
      <c r="AL39" s="25"/>
      <c r="AM39" s="18"/>
      <c r="AN39" s="18"/>
      <c r="AO39" s="18"/>
      <c r="AP39" s="18"/>
      <c r="AQ39" s="18"/>
      <c r="AR39" s="18"/>
      <c r="AS39" s="18"/>
      <c r="AT39" s="18"/>
      <c r="AU39" s="18"/>
      <c r="AV39" s="18"/>
      <c r="AW39" s="18"/>
      <c r="AX39" s="18"/>
      <c r="AY39" s="18"/>
      <c r="AZ39" s="18"/>
      <c r="BA39" s="18"/>
      <c r="BB39" s="18"/>
      <c r="BC39" s="18"/>
      <c r="BD39" s="18"/>
      <c r="BE39" s="18"/>
      <c r="BF39" s="18"/>
    </row>
    <row r="40" spans="1:58" ht="14.25" customHeight="1">
      <c r="A40" s="207"/>
      <c r="B40" s="207"/>
      <c r="C40" s="207"/>
      <c r="D40" s="42"/>
      <c r="E40" s="207"/>
      <c r="F40" s="207"/>
      <c r="G40" s="207"/>
      <c r="H40" s="207"/>
      <c r="I40" s="207"/>
      <c r="J40" s="207"/>
      <c r="K40" s="207"/>
      <c r="L40" s="207"/>
      <c r="M40" s="207"/>
      <c r="N40" s="207"/>
      <c r="O40" s="207"/>
      <c r="P40" s="207"/>
      <c r="Q40" s="25"/>
      <c r="R40" s="41"/>
      <c r="S40" s="25" t="str">
        <f t="shared" si="11"/>
        <v/>
      </c>
      <c r="T40" s="27"/>
      <c r="U40" s="27"/>
      <c r="V40" s="28" t="str">
        <f t="shared" si="12"/>
        <v/>
      </c>
      <c r="W40" s="27"/>
      <c r="X40" s="27"/>
      <c r="Y40" s="27"/>
      <c r="Z40" s="30" t="str">
        <f t="shared" si="17"/>
        <v/>
      </c>
      <c r="AA40" s="31" t="str">
        <f t="shared" si="2"/>
        <v/>
      </c>
      <c r="AB40" s="32" t="str">
        <f t="shared" si="3"/>
        <v/>
      </c>
      <c r="AC40" s="31" t="str">
        <f t="shared" si="4"/>
        <v/>
      </c>
      <c r="AD40" s="32" t="str">
        <f t="shared" si="18"/>
        <v/>
      </c>
      <c r="AE40" s="33" t="str">
        <f t="shared" si="5"/>
        <v/>
      </c>
      <c r="AF40" s="40"/>
      <c r="AG40" s="35"/>
      <c r="AH40" s="25"/>
      <c r="AI40" s="36"/>
      <c r="AJ40" s="36"/>
      <c r="AK40" s="35"/>
      <c r="AL40" s="25"/>
      <c r="AM40" s="18"/>
      <c r="AN40" s="18"/>
      <c r="AO40" s="18"/>
      <c r="AP40" s="18"/>
      <c r="AQ40" s="18"/>
      <c r="AR40" s="18"/>
      <c r="AS40" s="18"/>
      <c r="AT40" s="18"/>
      <c r="AU40" s="18"/>
      <c r="AV40" s="18"/>
      <c r="AW40" s="18"/>
      <c r="AX40" s="18"/>
      <c r="AY40" s="18"/>
      <c r="AZ40" s="18"/>
      <c r="BA40" s="18"/>
      <c r="BB40" s="18"/>
      <c r="BC40" s="18"/>
      <c r="BD40" s="18"/>
      <c r="BE40" s="18"/>
      <c r="BF40" s="18"/>
    </row>
    <row r="41" spans="1:58" ht="49.5" customHeight="1">
      <c r="A41" s="43"/>
      <c r="B41" s="217"/>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6"/>
      <c r="AM41" s="44"/>
      <c r="AN41" s="44"/>
      <c r="AO41" s="44"/>
      <c r="AP41" s="44"/>
      <c r="AQ41" s="44"/>
      <c r="AR41" s="44"/>
      <c r="AS41" s="44"/>
      <c r="AT41" s="44"/>
      <c r="AU41" s="44"/>
      <c r="AV41" s="44"/>
      <c r="AW41" s="44"/>
      <c r="AX41" s="44"/>
      <c r="AY41" s="44"/>
      <c r="AZ41" s="44"/>
      <c r="BA41" s="44"/>
      <c r="BB41" s="44"/>
      <c r="BC41" s="44"/>
      <c r="BD41" s="44"/>
      <c r="BE41" s="44"/>
      <c r="BF41" s="44"/>
    </row>
    <row r="42" spans="1:58" ht="13.5" customHeight="1">
      <c r="A42" s="45"/>
      <c r="B42" s="45"/>
      <c r="C42" s="45"/>
      <c r="D42" s="45"/>
      <c r="E42" s="44"/>
      <c r="F42" s="45"/>
      <c r="G42" s="45"/>
      <c r="H42" s="46"/>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row>
    <row r="43" spans="1:58" ht="13.5" customHeight="1">
      <c r="A43" s="44"/>
      <c r="B43" s="47"/>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row>
    <row r="44" spans="1:58" ht="13.5" customHeight="1">
      <c r="A44" s="45"/>
      <c r="B44" s="45"/>
      <c r="C44" s="45"/>
      <c r="D44" s="45"/>
      <c r="E44" s="44"/>
      <c r="F44" s="45"/>
      <c r="G44" s="45"/>
      <c r="H44" s="46"/>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row>
    <row r="45" spans="1:58" ht="13.5" customHeight="1">
      <c r="A45" s="45"/>
      <c r="B45" s="45"/>
      <c r="C45" s="45"/>
      <c r="D45" s="45"/>
      <c r="E45" s="44"/>
      <c r="F45" s="45"/>
      <c r="G45" s="45"/>
      <c r="H45" s="46"/>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row>
    <row r="46" spans="1:58" ht="13.5" customHeight="1">
      <c r="A46" s="45"/>
      <c r="B46" s="45"/>
      <c r="C46" s="45"/>
      <c r="D46" s="45"/>
      <c r="E46" s="44"/>
      <c r="F46" s="45"/>
      <c r="G46" s="45"/>
      <c r="H46" s="46"/>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row>
    <row r="47" spans="1:58" ht="13.5" customHeight="1">
      <c r="A47" s="45"/>
      <c r="B47" s="45"/>
      <c r="C47" s="45"/>
      <c r="D47" s="45"/>
      <c r="E47" s="44"/>
      <c r="F47" s="45"/>
      <c r="G47" s="45"/>
      <c r="H47" s="46"/>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row>
    <row r="48" spans="1:58" ht="13.5" customHeight="1">
      <c r="A48" s="45"/>
      <c r="B48" s="45"/>
      <c r="C48" s="45"/>
      <c r="D48" s="45"/>
      <c r="E48" s="44"/>
      <c r="F48" s="45"/>
      <c r="G48" s="45"/>
      <c r="H48" s="46"/>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row>
    <row r="49" spans="1:58" ht="13.5" customHeight="1">
      <c r="A49" s="45"/>
      <c r="B49" s="45"/>
      <c r="C49" s="45"/>
      <c r="D49" s="45"/>
      <c r="E49" s="44"/>
      <c r="F49" s="45"/>
      <c r="G49" s="45"/>
      <c r="H49" s="46"/>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row>
    <row r="50" spans="1:58" ht="13.5" customHeight="1">
      <c r="A50" s="45"/>
      <c r="B50" s="45"/>
      <c r="C50" s="45"/>
      <c r="D50" s="45"/>
      <c r="E50" s="44"/>
      <c r="F50" s="45"/>
      <c r="G50" s="45"/>
      <c r="H50" s="46"/>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row>
    <row r="51" spans="1:58" ht="13.5" customHeight="1">
      <c r="A51" s="45"/>
      <c r="B51" s="45"/>
      <c r="C51" s="45"/>
      <c r="D51" s="45"/>
      <c r="E51" s="44"/>
      <c r="F51" s="45"/>
      <c r="G51" s="45"/>
      <c r="H51" s="46"/>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row>
    <row r="52" spans="1:58" ht="13.5" customHeight="1">
      <c r="A52" s="45"/>
      <c r="B52" s="45"/>
      <c r="C52" s="45"/>
      <c r="D52" s="45"/>
      <c r="E52" s="44"/>
      <c r="F52" s="45"/>
      <c r="G52" s="45"/>
      <c r="H52" s="46"/>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row>
    <row r="53" spans="1:58" ht="13.5" customHeight="1">
      <c r="A53" s="45"/>
      <c r="B53" s="45"/>
      <c r="C53" s="45"/>
      <c r="D53" s="45"/>
      <c r="E53" s="44"/>
      <c r="F53" s="45"/>
      <c r="G53" s="45"/>
      <c r="H53" s="46"/>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row>
    <row r="54" spans="1:58" ht="13.5" customHeight="1">
      <c r="A54" s="45"/>
      <c r="B54" s="45"/>
      <c r="C54" s="45"/>
      <c r="D54" s="45"/>
      <c r="E54" s="44"/>
      <c r="F54" s="45"/>
      <c r="G54" s="45"/>
      <c r="H54" s="46"/>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row>
    <row r="55" spans="1:58" ht="13.5" customHeight="1">
      <c r="A55" s="45"/>
      <c r="B55" s="45"/>
      <c r="C55" s="45"/>
      <c r="D55" s="45"/>
      <c r="E55" s="44"/>
      <c r="F55" s="45"/>
      <c r="G55" s="45"/>
      <c r="H55" s="46"/>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row>
    <row r="56" spans="1:58" ht="13.5" customHeight="1">
      <c r="A56" s="45"/>
      <c r="B56" s="45"/>
      <c r="C56" s="45"/>
      <c r="D56" s="45"/>
      <c r="E56" s="44"/>
      <c r="F56" s="45"/>
      <c r="G56" s="45"/>
      <c r="H56" s="46"/>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row>
    <row r="57" spans="1:58" ht="13.5" customHeight="1">
      <c r="A57" s="45"/>
      <c r="B57" s="45"/>
      <c r="C57" s="45"/>
      <c r="D57" s="45"/>
      <c r="E57" s="44"/>
      <c r="F57" s="45"/>
      <c r="G57" s="45"/>
      <c r="H57" s="46"/>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row>
    <row r="58" spans="1:58" ht="13.5" customHeight="1">
      <c r="A58" s="45"/>
      <c r="B58" s="45"/>
      <c r="C58" s="45"/>
      <c r="D58" s="45"/>
      <c r="E58" s="44"/>
      <c r="F58" s="45"/>
      <c r="G58" s="45"/>
      <c r="H58" s="46"/>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row>
    <row r="59" spans="1:58" ht="13.5" customHeight="1">
      <c r="A59" s="45"/>
      <c r="B59" s="45"/>
      <c r="C59" s="45"/>
      <c r="D59" s="45"/>
      <c r="E59" s="44"/>
      <c r="F59" s="45"/>
      <c r="G59" s="45"/>
      <c r="H59" s="46"/>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row>
    <row r="60" spans="1:58" ht="13.5" customHeight="1">
      <c r="A60" s="45"/>
      <c r="B60" s="45"/>
      <c r="C60" s="45"/>
      <c r="D60" s="45"/>
      <c r="E60" s="44"/>
      <c r="F60" s="45"/>
      <c r="G60" s="45"/>
      <c r="H60" s="46"/>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row>
    <row r="61" spans="1:58" ht="13.5" customHeight="1">
      <c r="A61" s="45"/>
      <c r="B61" s="45"/>
      <c r="C61" s="45"/>
      <c r="D61" s="45"/>
      <c r="E61" s="44"/>
      <c r="F61" s="45"/>
      <c r="G61" s="45"/>
      <c r="H61" s="46"/>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row>
    <row r="62" spans="1:58" ht="13.5" customHeight="1">
      <c r="A62" s="45"/>
      <c r="B62" s="45"/>
      <c r="C62" s="45"/>
      <c r="D62" s="45"/>
      <c r="E62" s="44"/>
      <c r="F62" s="45"/>
      <c r="G62" s="45"/>
      <c r="H62" s="46"/>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row>
    <row r="63" spans="1:58" ht="13.5" customHeight="1">
      <c r="A63" s="45"/>
      <c r="B63" s="45"/>
      <c r="C63" s="45"/>
      <c r="D63" s="45"/>
      <c r="E63" s="44"/>
      <c r="F63" s="45"/>
      <c r="G63" s="45"/>
      <c r="H63" s="46"/>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row>
    <row r="64" spans="1:58" ht="13.5" customHeight="1">
      <c r="A64" s="45"/>
      <c r="B64" s="45"/>
      <c r="C64" s="45"/>
      <c r="D64" s="45"/>
      <c r="E64" s="44"/>
      <c r="F64" s="45"/>
      <c r="G64" s="45"/>
      <c r="H64" s="46"/>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row>
    <row r="65" spans="1:58" ht="13.5" customHeight="1">
      <c r="A65" s="45"/>
      <c r="B65" s="45"/>
      <c r="C65" s="45"/>
      <c r="D65" s="45"/>
      <c r="E65" s="44"/>
      <c r="F65" s="45"/>
      <c r="G65" s="45"/>
      <c r="H65" s="46"/>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row>
    <row r="66" spans="1:58" ht="13.5" customHeight="1">
      <c r="A66" s="45"/>
      <c r="B66" s="45"/>
      <c r="C66" s="45"/>
      <c r="D66" s="45"/>
      <c r="E66" s="44"/>
      <c r="F66" s="45"/>
      <c r="G66" s="45"/>
      <c r="H66" s="46"/>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row>
    <row r="67" spans="1:58" ht="13.5" customHeight="1">
      <c r="A67" s="45"/>
      <c r="B67" s="45"/>
      <c r="C67" s="45"/>
      <c r="D67" s="45"/>
      <c r="E67" s="44"/>
      <c r="F67" s="45"/>
      <c r="G67" s="45"/>
      <c r="H67" s="46"/>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row>
    <row r="68" spans="1:58" ht="13.5" customHeight="1">
      <c r="A68" s="45"/>
      <c r="B68" s="45"/>
      <c r="C68" s="45"/>
      <c r="D68" s="45"/>
      <c r="E68" s="44"/>
      <c r="F68" s="45"/>
      <c r="G68" s="45"/>
      <c r="H68" s="46"/>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row>
    <row r="69" spans="1:58" ht="13.5" customHeight="1">
      <c r="A69" s="45"/>
      <c r="B69" s="45"/>
      <c r="C69" s="45"/>
      <c r="D69" s="45"/>
      <c r="E69" s="44"/>
      <c r="F69" s="45"/>
      <c r="G69" s="45"/>
      <c r="H69" s="46"/>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row>
    <row r="70" spans="1:58" ht="13.5" customHeight="1">
      <c r="A70" s="45"/>
      <c r="B70" s="45"/>
      <c r="C70" s="45"/>
      <c r="D70" s="45"/>
      <c r="E70" s="44"/>
      <c r="F70" s="45"/>
      <c r="G70" s="45"/>
      <c r="H70" s="46"/>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row>
    <row r="71" spans="1:58" ht="13.5" customHeight="1">
      <c r="A71" s="45"/>
      <c r="B71" s="45"/>
      <c r="C71" s="45"/>
      <c r="D71" s="45"/>
      <c r="E71" s="44"/>
      <c r="F71" s="45"/>
      <c r="G71" s="45"/>
      <c r="H71" s="46"/>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row>
    <row r="72" spans="1:58" ht="13.5" customHeight="1">
      <c r="A72" s="45"/>
      <c r="B72" s="45"/>
      <c r="C72" s="45"/>
      <c r="D72" s="45"/>
      <c r="E72" s="44"/>
      <c r="F72" s="45"/>
      <c r="G72" s="45"/>
      <c r="H72" s="46"/>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row>
    <row r="73" spans="1:58" ht="13.5" customHeight="1">
      <c r="A73" s="45"/>
      <c r="B73" s="45"/>
      <c r="C73" s="45"/>
      <c r="D73" s="45"/>
      <c r="E73" s="44"/>
      <c r="F73" s="45"/>
      <c r="G73" s="45"/>
      <c r="H73" s="46"/>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row>
    <row r="74" spans="1:58" ht="13.5" customHeight="1">
      <c r="A74" s="45"/>
      <c r="B74" s="45"/>
      <c r="C74" s="45"/>
      <c r="D74" s="45"/>
      <c r="E74" s="44"/>
      <c r="F74" s="45"/>
      <c r="G74" s="45"/>
      <c r="H74" s="46"/>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row>
    <row r="75" spans="1:58" ht="13.5" customHeight="1">
      <c r="A75" s="45"/>
      <c r="B75" s="45"/>
      <c r="C75" s="45"/>
      <c r="D75" s="45"/>
      <c r="E75" s="44"/>
      <c r="F75" s="45"/>
      <c r="G75" s="45"/>
      <c r="H75" s="46"/>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row>
    <row r="76" spans="1:58" ht="13.5" customHeight="1">
      <c r="A76" s="45"/>
      <c r="B76" s="45"/>
      <c r="C76" s="45"/>
      <c r="D76" s="45"/>
      <c r="E76" s="44"/>
      <c r="F76" s="45"/>
      <c r="G76" s="45"/>
      <c r="H76" s="46"/>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row>
    <row r="77" spans="1:58" ht="13.5" customHeight="1">
      <c r="A77" s="45"/>
      <c r="B77" s="45"/>
      <c r="C77" s="45"/>
      <c r="D77" s="45"/>
      <c r="E77" s="44"/>
      <c r="F77" s="45"/>
      <c r="G77" s="45"/>
      <c r="H77" s="46"/>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row>
    <row r="78" spans="1:58" ht="13.5" customHeight="1">
      <c r="A78" s="45"/>
      <c r="B78" s="45"/>
      <c r="C78" s="45"/>
      <c r="D78" s="45"/>
      <c r="E78" s="44"/>
      <c r="F78" s="45"/>
      <c r="G78" s="45"/>
      <c r="H78" s="46"/>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row>
    <row r="79" spans="1:58" ht="13.5" customHeight="1">
      <c r="A79" s="45"/>
      <c r="B79" s="45"/>
      <c r="C79" s="45"/>
      <c r="D79" s="45"/>
      <c r="E79" s="44"/>
      <c r="F79" s="45"/>
      <c r="G79" s="45"/>
      <c r="H79" s="46"/>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row>
    <row r="80" spans="1:58" ht="13.5" customHeight="1">
      <c r="A80" s="45"/>
      <c r="B80" s="45"/>
      <c r="C80" s="45"/>
      <c r="D80" s="45"/>
      <c r="E80" s="44"/>
      <c r="F80" s="45"/>
      <c r="G80" s="45"/>
      <c r="H80" s="46"/>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row>
    <row r="81" spans="1:58" ht="13.5" customHeight="1">
      <c r="A81" s="45"/>
      <c r="B81" s="45"/>
      <c r="C81" s="45"/>
      <c r="D81" s="45"/>
      <c r="E81" s="44"/>
      <c r="F81" s="45"/>
      <c r="G81" s="45"/>
      <c r="H81" s="46"/>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row>
    <row r="82" spans="1:58" ht="13.5" customHeight="1">
      <c r="A82" s="45"/>
      <c r="B82" s="45"/>
      <c r="C82" s="45"/>
      <c r="D82" s="45"/>
      <c r="E82" s="44"/>
      <c r="F82" s="45"/>
      <c r="G82" s="45"/>
      <c r="H82" s="46"/>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row>
    <row r="83" spans="1:58" ht="13.5" customHeight="1">
      <c r="A83" s="45"/>
      <c r="B83" s="45"/>
      <c r="C83" s="45"/>
      <c r="D83" s="45"/>
      <c r="E83" s="44"/>
      <c r="F83" s="45"/>
      <c r="G83" s="45"/>
      <c r="H83" s="46"/>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row>
    <row r="84" spans="1:58" ht="13.5" customHeight="1">
      <c r="A84" s="45"/>
      <c r="B84" s="45"/>
      <c r="C84" s="45"/>
      <c r="D84" s="45"/>
      <c r="E84" s="44"/>
      <c r="F84" s="45"/>
      <c r="G84" s="45"/>
      <c r="H84" s="46"/>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row>
    <row r="85" spans="1:58" ht="13.5" customHeight="1">
      <c r="A85" s="45"/>
      <c r="B85" s="45"/>
      <c r="C85" s="45"/>
      <c r="D85" s="45"/>
      <c r="E85" s="44"/>
      <c r="F85" s="45"/>
      <c r="G85" s="45"/>
      <c r="H85" s="46"/>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row>
    <row r="86" spans="1:58" ht="13.5" customHeight="1">
      <c r="A86" s="45"/>
      <c r="B86" s="45"/>
      <c r="C86" s="45"/>
      <c r="D86" s="45"/>
      <c r="E86" s="44"/>
      <c r="F86" s="45"/>
      <c r="G86" s="45"/>
      <c r="H86" s="46"/>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row>
    <row r="87" spans="1:58" ht="13.5" customHeight="1">
      <c r="A87" s="45"/>
      <c r="B87" s="45"/>
      <c r="C87" s="45"/>
      <c r="D87" s="45"/>
      <c r="E87" s="44"/>
      <c r="F87" s="45"/>
      <c r="G87" s="45"/>
      <c r="H87" s="46"/>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row>
    <row r="88" spans="1:58" ht="13.5" customHeight="1">
      <c r="A88" s="45"/>
      <c r="B88" s="45"/>
      <c r="C88" s="45"/>
      <c r="D88" s="45"/>
      <c r="E88" s="44"/>
      <c r="F88" s="45"/>
      <c r="G88" s="45"/>
      <c r="H88" s="46"/>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row>
    <row r="89" spans="1:58" ht="13.5" customHeight="1">
      <c r="A89" s="45"/>
      <c r="B89" s="45"/>
      <c r="C89" s="45"/>
      <c r="D89" s="45"/>
      <c r="E89" s="44"/>
      <c r="F89" s="45"/>
      <c r="G89" s="45"/>
      <c r="H89" s="46"/>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1:58" ht="13.5" customHeight="1">
      <c r="A90" s="45"/>
      <c r="B90" s="45"/>
      <c r="C90" s="45"/>
      <c r="D90" s="45"/>
      <c r="E90" s="44"/>
      <c r="F90" s="45"/>
      <c r="G90" s="45"/>
      <c r="H90" s="46"/>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row r="91" spans="1:58" ht="13.5" customHeight="1">
      <c r="A91" s="45"/>
      <c r="B91" s="45"/>
      <c r="C91" s="45"/>
      <c r="D91" s="45"/>
      <c r="E91" s="44"/>
      <c r="F91" s="45"/>
      <c r="G91" s="45"/>
      <c r="H91" s="46"/>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row>
    <row r="92" spans="1:58" ht="13.5" customHeight="1">
      <c r="A92" s="45"/>
      <c r="B92" s="45"/>
      <c r="C92" s="45"/>
      <c r="D92" s="45"/>
      <c r="E92" s="44"/>
      <c r="F92" s="45"/>
      <c r="G92" s="45"/>
      <c r="H92" s="46"/>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row>
    <row r="93" spans="1:58" ht="13.5" customHeight="1">
      <c r="A93" s="45"/>
      <c r="B93" s="45"/>
      <c r="C93" s="45"/>
      <c r="D93" s="45"/>
      <c r="E93" s="44"/>
      <c r="F93" s="45"/>
      <c r="G93" s="45"/>
      <c r="H93" s="46"/>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row>
    <row r="94" spans="1:58" ht="13.5" customHeight="1">
      <c r="A94" s="45"/>
      <c r="B94" s="45"/>
      <c r="C94" s="45"/>
      <c r="D94" s="45"/>
      <c r="E94" s="44"/>
      <c r="F94" s="45"/>
      <c r="G94" s="45"/>
      <c r="H94" s="46"/>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row>
    <row r="95" spans="1:58" ht="13.5" customHeight="1">
      <c r="A95" s="45"/>
      <c r="B95" s="45"/>
      <c r="C95" s="45"/>
      <c r="D95" s="45"/>
      <c r="E95" s="44"/>
      <c r="F95" s="45"/>
      <c r="G95" s="45"/>
      <c r="H95" s="46"/>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row>
    <row r="96" spans="1:58" ht="13.5" customHeight="1">
      <c r="A96" s="45"/>
      <c r="B96" s="45"/>
      <c r="C96" s="45"/>
      <c r="D96" s="45"/>
      <c r="E96" s="44"/>
      <c r="F96" s="45"/>
      <c r="G96" s="45"/>
      <c r="H96" s="46"/>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row>
    <row r="97" spans="1:58" ht="13.5" customHeight="1">
      <c r="A97" s="45"/>
      <c r="B97" s="45"/>
      <c r="C97" s="45"/>
      <c r="D97" s="45"/>
      <c r="E97" s="44"/>
      <c r="F97" s="45"/>
      <c r="G97" s="45"/>
      <c r="H97" s="46"/>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row>
    <row r="98" spans="1:58" ht="13.5" customHeight="1">
      <c r="A98" s="45"/>
      <c r="B98" s="45"/>
      <c r="C98" s="45"/>
      <c r="D98" s="45"/>
      <c r="E98" s="44"/>
      <c r="F98" s="45"/>
      <c r="G98" s="45"/>
      <c r="H98" s="46"/>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row>
    <row r="99" spans="1:58" ht="13.5" customHeight="1">
      <c r="A99" s="45"/>
      <c r="B99" s="45"/>
      <c r="C99" s="45"/>
      <c r="D99" s="45"/>
      <c r="E99" s="44"/>
      <c r="F99" s="45"/>
      <c r="G99" s="45"/>
      <c r="H99" s="46"/>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row>
    <row r="100" spans="1:58" ht="13.5" customHeight="1">
      <c r="A100" s="45"/>
      <c r="B100" s="45"/>
      <c r="C100" s="45"/>
      <c r="D100" s="45"/>
      <c r="E100" s="44"/>
      <c r="F100" s="45"/>
      <c r="G100" s="45"/>
      <c r="H100" s="46"/>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row>
    <row r="101" spans="1:58" ht="13.5" customHeight="1">
      <c r="A101" s="45"/>
      <c r="B101" s="45"/>
      <c r="C101" s="45"/>
      <c r="D101" s="45"/>
      <c r="E101" s="44"/>
      <c r="F101" s="45"/>
      <c r="G101" s="45"/>
      <c r="H101" s="46"/>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row>
    <row r="102" spans="1:58" ht="13.5" customHeight="1">
      <c r="A102" s="45"/>
      <c r="B102" s="45"/>
      <c r="C102" s="45"/>
      <c r="D102" s="45"/>
      <c r="E102" s="44"/>
      <c r="F102" s="45"/>
      <c r="G102" s="45"/>
      <c r="H102" s="46"/>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row>
    <row r="103" spans="1:58" ht="13.5" customHeight="1">
      <c r="A103" s="45"/>
      <c r="B103" s="45"/>
      <c r="C103" s="45"/>
      <c r="D103" s="45"/>
      <c r="E103" s="44"/>
      <c r="F103" s="45"/>
      <c r="G103" s="45"/>
      <c r="H103" s="46"/>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row>
    <row r="104" spans="1:58" ht="13.5" customHeight="1">
      <c r="A104" s="45"/>
      <c r="B104" s="45"/>
      <c r="C104" s="45"/>
      <c r="D104" s="45"/>
      <c r="E104" s="44"/>
      <c r="F104" s="45"/>
      <c r="G104" s="45"/>
      <c r="H104" s="46"/>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row>
    <row r="105" spans="1:58" ht="13.5" customHeight="1">
      <c r="A105" s="45"/>
      <c r="B105" s="45"/>
      <c r="C105" s="45"/>
      <c r="D105" s="45"/>
      <c r="E105" s="44"/>
      <c r="F105" s="45"/>
      <c r="G105" s="45"/>
      <c r="H105" s="46"/>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row>
    <row r="106" spans="1:58" ht="13.5" customHeight="1">
      <c r="A106" s="45"/>
      <c r="B106" s="45"/>
      <c r="C106" s="45"/>
      <c r="D106" s="45"/>
      <c r="E106" s="44"/>
      <c r="F106" s="45"/>
      <c r="G106" s="45"/>
      <c r="H106" s="46"/>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row>
    <row r="107" spans="1:58" ht="13.5" customHeight="1">
      <c r="A107" s="45"/>
      <c r="B107" s="45"/>
      <c r="C107" s="45"/>
      <c r="D107" s="45"/>
      <c r="E107" s="44"/>
      <c r="F107" s="45"/>
      <c r="G107" s="45"/>
      <c r="H107" s="46"/>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row>
    <row r="108" spans="1:58" ht="13.5" customHeight="1">
      <c r="A108" s="45"/>
      <c r="B108" s="45"/>
      <c r="C108" s="45"/>
      <c r="D108" s="45"/>
      <c r="E108" s="44"/>
      <c r="F108" s="45"/>
      <c r="G108" s="45"/>
      <c r="H108" s="46"/>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row>
    <row r="109" spans="1:58" ht="13.5" customHeight="1">
      <c r="A109" s="45"/>
      <c r="B109" s="45"/>
      <c r="C109" s="45"/>
      <c r="D109" s="45"/>
      <c r="E109" s="44"/>
      <c r="F109" s="45"/>
      <c r="G109" s="45"/>
      <c r="H109" s="46"/>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row>
    <row r="110" spans="1:58" ht="13.5" customHeight="1">
      <c r="A110" s="45"/>
      <c r="B110" s="45"/>
      <c r="C110" s="45"/>
      <c r="D110" s="45"/>
      <c r="E110" s="44"/>
      <c r="F110" s="45"/>
      <c r="G110" s="45"/>
      <c r="H110" s="46"/>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row>
    <row r="111" spans="1:58" ht="13.5" customHeight="1">
      <c r="A111" s="45"/>
      <c r="B111" s="45"/>
      <c r="C111" s="45"/>
      <c r="D111" s="45"/>
      <c r="E111" s="44"/>
      <c r="F111" s="45"/>
      <c r="G111" s="45"/>
      <c r="H111" s="46"/>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row>
    <row r="112" spans="1:58" ht="13.5" customHeight="1">
      <c r="A112" s="45"/>
      <c r="B112" s="45"/>
      <c r="C112" s="45"/>
      <c r="D112" s="45"/>
      <c r="E112" s="44"/>
      <c r="F112" s="45"/>
      <c r="G112" s="45"/>
      <c r="H112" s="46"/>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row>
    <row r="113" spans="1:58" ht="13.5" customHeight="1">
      <c r="A113" s="45"/>
      <c r="B113" s="45"/>
      <c r="C113" s="45"/>
      <c r="D113" s="45"/>
      <c r="E113" s="44"/>
      <c r="F113" s="45"/>
      <c r="G113" s="45"/>
      <c r="H113" s="46"/>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row>
    <row r="114" spans="1:58" ht="13.5" customHeight="1">
      <c r="A114" s="45"/>
      <c r="B114" s="45"/>
      <c r="C114" s="45"/>
      <c r="D114" s="45"/>
      <c r="E114" s="44"/>
      <c r="F114" s="45"/>
      <c r="G114" s="45"/>
      <c r="H114" s="46"/>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row>
    <row r="115" spans="1:58" ht="13.5" customHeight="1">
      <c r="A115" s="45"/>
      <c r="B115" s="45"/>
      <c r="C115" s="45"/>
      <c r="D115" s="45"/>
      <c r="E115" s="44"/>
      <c r="F115" s="45"/>
      <c r="G115" s="45"/>
      <c r="H115" s="46"/>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row>
    <row r="116" spans="1:58" ht="13.5" customHeight="1">
      <c r="A116" s="45"/>
      <c r="B116" s="45"/>
      <c r="C116" s="45"/>
      <c r="D116" s="45"/>
      <c r="E116" s="44"/>
      <c r="F116" s="45"/>
      <c r="G116" s="45"/>
      <c r="H116" s="46"/>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row>
    <row r="117" spans="1:58" ht="13.5" customHeight="1">
      <c r="A117" s="45"/>
      <c r="B117" s="45"/>
      <c r="C117" s="45"/>
      <c r="D117" s="45"/>
      <c r="E117" s="44"/>
      <c r="F117" s="45"/>
      <c r="G117" s="45"/>
      <c r="H117" s="46"/>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row>
    <row r="118" spans="1:58" ht="13.5" customHeight="1">
      <c r="A118" s="45"/>
      <c r="B118" s="45"/>
      <c r="C118" s="45"/>
      <c r="D118" s="45"/>
      <c r="E118" s="44"/>
      <c r="F118" s="45"/>
      <c r="G118" s="45"/>
      <c r="H118" s="46"/>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row>
    <row r="119" spans="1:58" ht="13.5" customHeight="1">
      <c r="A119" s="45"/>
      <c r="B119" s="45"/>
      <c r="C119" s="45"/>
      <c r="D119" s="45"/>
      <c r="E119" s="44"/>
      <c r="F119" s="45"/>
      <c r="G119" s="45"/>
      <c r="H119" s="46"/>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row>
    <row r="120" spans="1:58" ht="13.5" customHeight="1">
      <c r="A120" s="45"/>
      <c r="B120" s="45"/>
      <c r="C120" s="45"/>
      <c r="D120" s="45"/>
      <c r="E120" s="44"/>
      <c r="F120" s="45"/>
      <c r="G120" s="45"/>
      <c r="H120" s="46"/>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row>
    <row r="121" spans="1:58" ht="13.5" customHeight="1">
      <c r="A121" s="45"/>
      <c r="B121" s="45"/>
      <c r="C121" s="45"/>
      <c r="D121" s="45"/>
      <c r="E121" s="44"/>
      <c r="F121" s="45"/>
      <c r="G121" s="45"/>
      <c r="H121" s="46"/>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row>
    <row r="122" spans="1:58" ht="13.5" customHeight="1">
      <c r="A122" s="45"/>
      <c r="B122" s="45"/>
      <c r="C122" s="45"/>
      <c r="D122" s="45"/>
      <c r="E122" s="44"/>
      <c r="F122" s="45"/>
      <c r="G122" s="45"/>
      <c r="H122" s="46"/>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row>
    <row r="123" spans="1:58" ht="13.5" customHeight="1">
      <c r="A123" s="45"/>
      <c r="B123" s="45"/>
      <c r="C123" s="45"/>
      <c r="D123" s="45"/>
      <c r="E123" s="44"/>
      <c r="F123" s="45"/>
      <c r="G123" s="45"/>
      <c r="H123" s="46"/>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row>
    <row r="124" spans="1:58" ht="13.5" customHeight="1">
      <c r="A124" s="45"/>
      <c r="B124" s="45"/>
      <c r="C124" s="45"/>
      <c r="D124" s="45"/>
      <c r="E124" s="44"/>
      <c r="F124" s="45"/>
      <c r="G124" s="45"/>
      <c r="H124" s="46"/>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row>
    <row r="125" spans="1:58" ht="13.5" customHeight="1">
      <c r="A125" s="45"/>
      <c r="B125" s="45"/>
      <c r="C125" s="45"/>
      <c r="D125" s="45"/>
      <c r="E125" s="44"/>
      <c r="F125" s="45"/>
      <c r="G125" s="45"/>
      <c r="H125" s="46"/>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row>
    <row r="126" spans="1:58" ht="13.5" customHeight="1">
      <c r="A126" s="45"/>
      <c r="B126" s="45"/>
      <c r="C126" s="45"/>
      <c r="D126" s="45"/>
      <c r="E126" s="44"/>
      <c r="F126" s="45"/>
      <c r="G126" s="45"/>
      <c r="H126" s="46"/>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row>
    <row r="127" spans="1:58" ht="13.5" customHeight="1">
      <c r="A127" s="45"/>
      <c r="B127" s="45"/>
      <c r="C127" s="45"/>
      <c r="D127" s="45"/>
      <c r="E127" s="44"/>
      <c r="F127" s="45"/>
      <c r="G127" s="45"/>
      <c r="H127" s="46"/>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row>
    <row r="128" spans="1:58" ht="13.5" customHeight="1">
      <c r="A128" s="45"/>
      <c r="B128" s="45"/>
      <c r="C128" s="45"/>
      <c r="D128" s="45"/>
      <c r="E128" s="44"/>
      <c r="F128" s="45"/>
      <c r="G128" s="45"/>
      <c r="H128" s="46"/>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row>
    <row r="129" spans="1:58" ht="13.5" customHeight="1">
      <c r="A129" s="45"/>
      <c r="B129" s="45"/>
      <c r="C129" s="45"/>
      <c r="D129" s="45"/>
      <c r="E129" s="44"/>
      <c r="F129" s="45"/>
      <c r="G129" s="45"/>
      <c r="H129" s="46"/>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row>
    <row r="130" spans="1:58" ht="13.5" customHeight="1">
      <c r="A130" s="45"/>
      <c r="B130" s="45"/>
      <c r="C130" s="45"/>
      <c r="D130" s="45"/>
      <c r="E130" s="44"/>
      <c r="F130" s="45"/>
      <c r="G130" s="45"/>
      <c r="H130" s="46"/>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row>
    <row r="131" spans="1:58" ht="13.5" customHeight="1">
      <c r="A131" s="45"/>
      <c r="B131" s="45"/>
      <c r="C131" s="45"/>
      <c r="D131" s="45"/>
      <c r="E131" s="44"/>
      <c r="F131" s="45"/>
      <c r="G131" s="45"/>
      <c r="H131" s="46"/>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row>
    <row r="132" spans="1:58" ht="13.5" customHeight="1">
      <c r="A132" s="45"/>
      <c r="B132" s="45"/>
      <c r="C132" s="45"/>
      <c r="D132" s="45"/>
      <c r="E132" s="44"/>
      <c r="F132" s="45"/>
      <c r="G132" s="45"/>
      <c r="H132" s="46"/>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row>
    <row r="133" spans="1:58" ht="13.5" customHeight="1">
      <c r="A133" s="45"/>
      <c r="B133" s="45"/>
      <c r="C133" s="45"/>
      <c r="D133" s="45"/>
      <c r="E133" s="44"/>
      <c r="F133" s="45"/>
      <c r="G133" s="45"/>
      <c r="H133" s="46"/>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row>
    <row r="134" spans="1:58" ht="13.5" customHeight="1">
      <c r="A134" s="45"/>
      <c r="B134" s="45"/>
      <c r="C134" s="45"/>
      <c r="D134" s="45"/>
      <c r="E134" s="44"/>
      <c r="F134" s="45"/>
      <c r="G134" s="45"/>
      <c r="H134" s="46"/>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row>
    <row r="135" spans="1:58" ht="13.5" customHeight="1">
      <c r="A135" s="45"/>
      <c r="B135" s="45"/>
      <c r="C135" s="45"/>
      <c r="D135" s="45"/>
      <c r="E135" s="44"/>
      <c r="F135" s="45"/>
      <c r="G135" s="45"/>
      <c r="H135" s="46"/>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row>
    <row r="136" spans="1:58" ht="13.5" customHeight="1">
      <c r="A136" s="45"/>
      <c r="B136" s="45"/>
      <c r="C136" s="45"/>
      <c r="D136" s="45"/>
      <c r="E136" s="44"/>
      <c r="F136" s="45"/>
      <c r="G136" s="45"/>
      <c r="H136" s="46"/>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row>
    <row r="137" spans="1:58" ht="13.5" customHeight="1">
      <c r="A137" s="45"/>
      <c r="B137" s="45"/>
      <c r="C137" s="45"/>
      <c r="D137" s="45"/>
      <c r="E137" s="44"/>
      <c r="F137" s="45"/>
      <c r="G137" s="45"/>
      <c r="H137" s="46"/>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row>
    <row r="138" spans="1:58" ht="13.5" customHeight="1">
      <c r="A138" s="45"/>
      <c r="B138" s="45"/>
      <c r="C138" s="45"/>
      <c r="D138" s="45"/>
      <c r="E138" s="44"/>
      <c r="F138" s="45"/>
      <c r="G138" s="45"/>
      <c r="H138" s="46"/>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row>
    <row r="139" spans="1:58" ht="13.5" customHeight="1">
      <c r="A139" s="45"/>
      <c r="B139" s="45"/>
      <c r="C139" s="45"/>
      <c r="D139" s="45"/>
      <c r="E139" s="44"/>
      <c r="F139" s="45"/>
      <c r="G139" s="45"/>
      <c r="H139" s="46"/>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row>
    <row r="140" spans="1:58" ht="13.5" customHeight="1">
      <c r="A140" s="45"/>
      <c r="B140" s="45"/>
      <c r="C140" s="45"/>
      <c r="D140" s="45"/>
      <c r="E140" s="44"/>
      <c r="F140" s="45"/>
      <c r="G140" s="45"/>
      <c r="H140" s="46"/>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row>
    <row r="141" spans="1:58" ht="13.5" customHeight="1">
      <c r="A141" s="45"/>
      <c r="B141" s="45"/>
      <c r="C141" s="45"/>
      <c r="D141" s="45"/>
      <c r="E141" s="44"/>
      <c r="F141" s="45"/>
      <c r="G141" s="45"/>
      <c r="H141" s="46"/>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row>
    <row r="142" spans="1:58" ht="13.5" customHeight="1">
      <c r="A142" s="45"/>
      <c r="B142" s="45"/>
      <c r="C142" s="45"/>
      <c r="D142" s="45"/>
      <c r="E142" s="44"/>
      <c r="F142" s="45"/>
      <c r="G142" s="45"/>
      <c r="H142" s="46"/>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row>
    <row r="143" spans="1:58" ht="13.5" customHeight="1">
      <c r="A143" s="45"/>
      <c r="B143" s="45"/>
      <c r="C143" s="45"/>
      <c r="D143" s="45"/>
      <c r="E143" s="44"/>
      <c r="F143" s="45"/>
      <c r="G143" s="45"/>
      <c r="H143" s="46"/>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row>
    <row r="144" spans="1:58" ht="13.5" customHeight="1">
      <c r="A144" s="45"/>
      <c r="B144" s="45"/>
      <c r="C144" s="45"/>
      <c r="D144" s="45"/>
      <c r="E144" s="44"/>
      <c r="F144" s="45"/>
      <c r="G144" s="45"/>
      <c r="H144" s="46"/>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row>
    <row r="145" spans="1:58" ht="13.5" customHeight="1">
      <c r="A145" s="45"/>
      <c r="B145" s="45"/>
      <c r="C145" s="45"/>
      <c r="D145" s="45"/>
      <c r="E145" s="44"/>
      <c r="F145" s="45"/>
      <c r="G145" s="45"/>
      <c r="H145" s="46"/>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row>
    <row r="146" spans="1:58" ht="13.5" customHeight="1">
      <c r="A146" s="45"/>
      <c r="B146" s="45"/>
      <c r="C146" s="45"/>
      <c r="D146" s="45"/>
      <c r="E146" s="44"/>
      <c r="F146" s="45"/>
      <c r="G146" s="45"/>
      <c r="H146" s="46"/>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row>
    <row r="147" spans="1:58" ht="13.5" customHeight="1">
      <c r="A147" s="45"/>
      <c r="B147" s="45"/>
      <c r="C147" s="45"/>
      <c r="D147" s="45"/>
      <c r="E147" s="44"/>
      <c r="F147" s="45"/>
      <c r="G147" s="45"/>
      <c r="H147" s="46"/>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row>
    <row r="148" spans="1:58" ht="13.5" customHeight="1">
      <c r="A148" s="45"/>
      <c r="B148" s="45"/>
      <c r="C148" s="45"/>
      <c r="D148" s="45"/>
      <c r="E148" s="44"/>
      <c r="F148" s="45"/>
      <c r="G148" s="45"/>
      <c r="H148" s="46"/>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row>
    <row r="149" spans="1:58" ht="13.5" customHeight="1">
      <c r="A149" s="45"/>
      <c r="B149" s="45"/>
      <c r="C149" s="45"/>
      <c r="D149" s="45"/>
      <c r="E149" s="44"/>
      <c r="F149" s="45"/>
      <c r="G149" s="45"/>
      <c r="H149" s="46"/>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row>
    <row r="150" spans="1:58" ht="13.5" customHeight="1">
      <c r="A150" s="45"/>
      <c r="B150" s="45"/>
      <c r="C150" s="45"/>
      <c r="D150" s="45"/>
      <c r="E150" s="44"/>
      <c r="F150" s="45"/>
      <c r="G150" s="45"/>
      <c r="H150" s="46"/>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row>
    <row r="151" spans="1:58" ht="13.5" customHeight="1">
      <c r="A151" s="45"/>
      <c r="B151" s="45"/>
      <c r="C151" s="45"/>
      <c r="D151" s="45"/>
      <c r="E151" s="44"/>
      <c r="F151" s="45"/>
      <c r="G151" s="45"/>
      <c r="H151" s="46"/>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row>
    <row r="152" spans="1:58" ht="13.5" customHeight="1">
      <c r="A152" s="45"/>
      <c r="B152" s="45"/>
      <c r="C152" s="45"/>
      <c r="D152" s="45"/>
      <c r="E152" s="44"/>
      <c r="F152" s="45"/>
      <c r="G152" s="45"/>
      <c r="H152" s="46"/>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row>
    <row r="153" spans="1:58" ht="13.5" customHeight="1">
      <c r="A153" s="45"/>
      <c r="B153" s="45"/>
      <c r="C153" s="45"/>
      <c r="D153" s="45"/>
      <c r="E153" s="44"/>
      <c r="F153" s="45"/>
      <c r="G153" s="45"/>
      <c r="H153" s="46"/>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row>
    <row r="154" spans="1:58" ht="13.5" customHeight="1">
      <c r="A154" s="45"/>
      <c r="B154" s="45"/>
      <c r="C154" s="45"/>
      <c r="D154" s="45"/>
      <c r="E154" s="44"/>
      <c r="F154" s="45"/>
      <c r="G154" s="45"/>
      <c r="H154" s="46"/>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row>
    <row r="155" spans="1:58" ht="13.5" customHeight="1">
      <c r="A155" s="45"/>
      <c r="B155" s="45"/>
      <c r="C155" s="45"/>
      <c r="D155" s="45"/>
      <c r="E155" s="44"/>
      <c r="F155" s="45"/>
      <c r="G155" s="45"/>
      <c r="H155" s="46"/>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row>
    <row r="156" spans="1:58" ht="13.5" customHeight="1">
      <c r="A156" s="45"/>
      <c r="B156" s="45"/>
      <c r="C156" s="45"/>
      <c r="D156" s="45"/>
      <c r="E156" s="44"/>
      <c r="F156" s="45"/>
      <c r="G156" s="45"/>
      <c r="H156" s="46"/>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row>
    <row r="157" spans="1:58" ht="13.5" customHeight="1">
      <c r="A157" s="45"/>
      <c r="B157" s="45"/>
      <c r="C157" s="45"/>
      <c r="D157" s="45"/>
      <c r="E157" s="44"/>
      <c r="F157" s="45"/>
      <c r="G157" s="45"/>
      <c r="H157" s="46"/>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row>
    <row r="158" spans="1:58" ht="13.5" customHeight="1">
      <c r="A158" s="45"/>
      <c r="B158" s="45"/>
      <c r="C158" s="45"/>
      <c r="D158" s="45"/>
      <c r="E158" s="44"/>
      <c r="F158" s="45"/>
      <c r="G158" s="45"/>
      <c r="H158" s="46"/>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row>
    <row r="159" spans="1:58" ht="13.5" customHeight="1">
      <c r="A159" s="45"/>
      <c r="B159" s="45"/>
      <c r="C159" s="45"/>
      <c r="D159" s="45"/>
      <c r="E159" s="44"/>
      <c r="F159" s="45"/>
      <c r="G159" s="45"/>
      <c r="H159" s="46"/>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row>
    <row r="160" spans="1:58" ht="13.5" customHeight="1">
      <c r="A160" s="45"/>
      <c r="B160" s="45"/>
      <c r="C160" s="45"/>
      <c r="D160" s="45"/>
      <c r="E160" s="44"/>
      <c r="F160" s="45"/>
      <c r="G160" s="45"/>
      <c r="H160" s="46"/>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row>
    <row r="161" spans="1:58" ht="13.5" customHeight="1">
      <c r="A161" s="45"/>
      <c r="B161" s="45"/>
      <c r="C161" s="45"/>
      <c r="D161" s="45"/>
      <c r="E161" s="44"/>
      <c r="F161" s="45"/>
      <c r="G161" s="45"/>
      <c r="H161" s="46"/>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row>
    <row r="162" spans="1:58" ht="13.5" customHeight="1">
      <c r="A162" s="45"/>
      <c r="B162" s="45"/>
      <c r="C162" s="45"/>
      <c r="D162" s="45"/>
      <c r="E162" s="44"/>
      <c r="F162" s="45"/>
      <c r="G162" s="45"/>
      <c r="H162" s="46"/>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row>
    <row r="163" spans="1:58" ht="13.5" customHeight="1">
      <c r="A163" s="45"/>
      <c r="B163" s="45"/>
      <c r="C163" s="45"/>
      <c r="D163" s="45"/>
      <c r="E163" s="44"/>
      <c r="F163" s="45"/>
      <c r="G163" s="45"/>
      <c r="H163" s="46"/>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row>
    <row r="164" spans="1:58" ht="13.5" customHeight="1">
      <c r="A164" s="45"/>
      <c r="B164" s="45"/>
      <c r="C164" s="45"/>
      <c r="D164" s="45"/>
      <c r="E164" s="44"/>
      <c r="F164" s="45"/>
      <c r="G164" s="45"/>
      <c r="H164" s="46"/>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row>
    <row r="165" spans="1:58" ht="13.5" customHeight="1">
      <c r="A165" s="45"/>
      <c r="B165" s="45"/>
      <c r="C165" s="45"/>
      <c r="D165" s="45"/>
      <c r="E165" s="44"/>
      <c r="F165" s="45"/>
      <c r="G165" s="45"/>
      <c r="H165" s="46"/>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row>
    <row r="166" spans="1:58" ht="13.5" customHeight="1">
      <c r="A166" s="45"/>
      <c r="B166" s="45"/>
      <c r="C166" s="45"/>
      <c r="D166" s="45"/>
      <c r="E166" s="44"/>
      <c r="F166" s="45"/>
      <c r="G166" s="45"/>
      <c r="H166" s="46"/>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row>
    <row r="167" spans="1:58" ht="13.5" customHeight="1">
      <c r="A167" s="45"/>
      <c r="B167" s="45"/>
      <c r="C167" s="45"/>
      <c r="D167" s="45"/>
      <c r="E167" s="44"/>
      <c r="F167" s="45"/>
      <c r="G167" s="45"/>
      <c r="H167" s="46"/>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row>
    <row r="168" spans="1:58" ht="13.5" customHeight="1">
      <c r="A168" s="45"/>
      <c r="B168" s="45"/>
      <c r="C168" s="45"/>
      <c r="D168" s="45"/>
      <c r="E168" s="44"/>
      <c r="F168" s="45"/>
      <c r="G168" s="45"/>
      <c r="H168" s="46"/>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row>
    <row r="169" spans="1:58" ht="13.5" customHeight="1">
      <c r="A169" s="45"/>
      <c r="B169" s="45"/>
      <c r="C169" s="45"/>
      <c r="D169" s="45"/>
      <c r="E169" s="44"/>
      <c r="F169" s="45"/>
      <c r="G169" s="45"/>
      <c r="H169" s="46"/>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row>
    <row r="170" spans="1:58" ht="13.5" customHeight="1">
      <c r="A170" s="45"/>
      <c r="B170" s="45"/>
      <c r="C170" s="45"/>
      <c r="D170" s="45"/>
      <c r="E170" s="44"/>
      <c r="F170" s="45"/>
      <c r="G170" s="45"/>
      <c r="H170" s="46"/>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row>
    <row r="171" spans="1:58" ht="13.5" customHeight="1">
      <c r="A171" s="45"/>
      <c r="B171" s="45"/>
      <c r="C171" s="45"/>
      <c r="D171" s="45"/>
      <c r="E171" s="44"/>
      <c r="F171" s="45"/>
      <c r="G171" s="45"/>
      <c r="H171" s="46"/>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row>
    <row r="172" spans="1:58" ht="13.5" customHeight="1">
      <c r="A172" s="45"/>
      <c r="B172" s="45"/>
      <c r="C172" s="45"/>
      <c r="D172" s="45"/>
      <c r="E172" s="44"/>
      <c r="F172" s="45"/>
      <c r="G172" s="45"/>
      <c r="H172" s="46"/>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row>
    <row r="173" spans="1:58" ht="13.5" customHeight="1">
      <c r="A173" s="45"/>
      <c r="B173" s="45"/>
      <c r="C173" s="45"/>
      <c r="D173" s="45"/>
      <c r="E173" s="44"/>
      <c r="F173" s="45"/>
      <c r="G173" s="45"/>
      <c r="H173" s="46"/>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row>
    <row r="174" spans="1:58" ht="13.5" customHeight="1">
      <c r="A174" s="45"/>
      <c r="B174" s="45"/>
      <c r="C174" s="45"/>
      <c r="D174" s="45"/>
      <c r="E174" s="44"/>
      <c r="F174" s="45"/>
      <c r="G174" s="45"/>
      <c r="H174" s="46"/>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row>
    <row r="175" spans="1:58" ht="13.5" customHeight="1">
      <c r="A175" s="45"/>
      <c r="B175" s="45"/>
      <c r="C175" s="45"/>
      <c r="D175" s="45"/>
      <c r="E175" s="44"/>
      <c r="F175" s="45"/>
      <c r="G175" s="45"/>
      <c r="H175" s="46"/>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row>
    <row r="176" spans="1:58" ht="13.5" customHeight="1">
      <c r="A176" s="45"/>
      <c r="B176" s="45"/>
      <c r="C176" s="45"/>
      <c r="D176" s="45"/>
      <c r="E176" s="44"/>
      <c r="F176" s="45"/>
      <c r="G176" s="45"/>
      <c r="H176" s="46"/>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row>
    <row r="177" spans="1:58" ht="13.5" customHeight="1">
      <c r="A177" s="45"/>
      <c r="B177" s="45"/>
      <c r="C177" s="45"/>
      <c r="D177" s="45"/>
      <c r="E177" s="44"/>
      <c r="F177" s="45"/>
      <c r="G177" s="45"/>
      <c r="H177" s="46"/>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row>
    <row r="178" spans="1:58" ht="13.5" customHeight="1">
      <c r="A178" s="45"/>
      <c r="B178" s="45"/>
      <c r="C178" s="45"/>
      <c r="D178" s="45"/>
      <c r="E178" s="44"/>
      <c r="F178" s="45"/>
      <c r="G178" s="45"/>
      <c r="H178" s="46"/>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row>
    <row r="179" spans="1:58" ht="13.5" customHeight="1">
      <c r="A179" s="45"/>
      <c r="B179" s="45"/>
      <c r="C179" s="45"/>
      <c r="D179" s="45"/>
      <c r="E179" s="44"/>
      <c r="F179" s="45"/>
      <c r="G179" s="45"/>
      <c r="H179" s="46"/>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row>
    <row r="180" spans="1:58" ht="13.5" customHeight="1">
      <c r="A180" s="45"/>
      <c r="B180" s="45"/>
      <c r="C180" s="45"/>
      <c r="D180" s="45"/>
      <c r="E180" s="44"/>
      <c r="F180" s="45"/>
      <c r="G180" s="45"/>
      <c r="H180" s="46"/>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row>
    <row r="181" spans="1:58" ht="13.5" customHeight="1">
      <c r="A181" s="45"/>
      <c r="B181" s="45"/>
      <c r="C181" s="45"/>
      <c r="D181" s="45"/>
      <c r="E181" s="44"/>
      <c r="F181" s="45"/>
      <c r="G181" s="45"/>
      <c r="H181" s="46"/>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row>
    <row r="182" spans="1:58" ht="13.5" customHeight="1">
      <c r="A182" s="45"/>
      <c r="B182" s="45"/>
      <c r="C182" s="45"/>
      <c r="D182" s="45"/>
      <c r="E182" s="44"/>
      <c r="F182" s="45"/>
      <c r="G182" s="45"/>
      <c r="H182" s="46"/>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row>
    <row r="183" spans="1:58" ht="13.5" customHeight="1">
      <c r="A183" s="45"/>
      <c r="B183" s="45"/>
      <c r="C183" s="45"/>
      <c r="D183" s="45"/>
      <c r="E183" s="44"/>
      <c r="F183" s="45"/>
      <c r="G183" s="45"/>
      <c r="H183" s="46"/>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row>
    <row r="184" spans="1:58" ht="13.5" customHeight="1">
      <c r="A184" s="45"/>
      <c r="B184" s="45"/>
      <c r="C184" s="45"/>
      <c r="D184" s="45"/>
      <c r="E184" s="44"/>
      <c r="F184" s="45"/>
      <c r="G184" s="45"/>
      <c r="H184" s="46"/>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row>
    <row r="185" spans="1:58" ht="13.5" customHeight="1">
      <c r="A185" s="45"/>
      <c r="B185" s="45"/>
      <c r="C185" s="45"/>
      <c r="D185" s="45"/>
      <c r="E185" s="44"/>
      <c r="F185" s="45"/>
      <c r="G185" s="45"/>
      <c r="H185" s="46"/>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row>
    <row r="186" spans="1:58" ht="13.5" customHeight="1">
      <c r="A186" s="45"/>
      <c r="B186" s="45"/>
      <c r="C186" s="45"/>
      <c r="D186" s="45"/>
      <c r="E186" s="44"/>
      <c r="F186" s="45"/>
      <c r="G186" s="45"/>
      <c r="H186" s="46"/>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row>
    <row r="187" spans="1:58" ht="13.5" customHeight="1">
      <c r="A187" s="45"/>
      <c r="B187" s="45"/>
      <c r="C187" s="45"/>
      <c r="D187" s="45"/>
      <c r="E187" s="44"/>
      <c r="F187" s="45"/>
      <c r="G187" s="45"/>
      <c r="H187" s="46"/>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row>
    <row r="188" spans="1:58" ht="13.5" customHeight="1">
      <c r="A188" s="45"/>
      <c r="B188" s="45"/>
      <c r="C188" s="45"/>
      <c r="D188" s="45"/>
      <c r="E188" s="44"/>
      <c r="F188" s="45"/>
      <c r="G188" s="45"/>
      <c r="H188" s="46"/>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row>
    <row r="189" spans="1:58" ht="13.5" customHeight="1">
      <c r="A189" s="45"/>
      <c r="B189" s="45"/>
      <c r="C189" s="45"/>
      <c r="D189" s="45"/>
      <c r="E189" s="44"/>
      <c r="F189" s="45"/>
      <c r="G189" s="45"/>
      <c r="H189" s="46"/>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row>
    <row r="190" spans="1:58" ht="13.5" customHeight="1">
      <c r="A190" s="45"/>
      <c r="B190" s="45"/>
      <c r="C190" s="45"/>
      <c r="D190" s="45"/>
      <c r="E190" s="44"/>
      <c r="F190" s="45"/>
      <c r="G190" s="45"/>
      <c r="H190" s="46"/>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row>
    <row r="191" spans="1:58" ht="13.5" customHeight="1">
      <c r="A191" s="45"/>
      <c r="B191" s="45"/>
      <c r="C191" s="45"/>
      <c r="D191" s="45"/>
      <c r="E191" s="44"/>
      <c r="F191" s="45"/>
      <c r="G191" s="45"/>
      <c r="H191" s="46"/>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row>
    <row r="192" spans="1:58" ht="13.5" customHeight="1">
      <c r="A192" s="45"/>
      <c r="B192" s="45"/>
      <c r="C192" s="45"/>
      <c r="D192" s="45"/>
      <c r="E192" s="44"/>
      <c r="F192" s="45"/>
      <c r="G192" s="45"/>
      <c r="H192" s="46"/>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row>
    <row r="193" spans="1:58" ht="13.5" customHeight="1">
      <c r="A193" s="45"/>
      <c r="B193" s="45"/>
      <c r="C193" s="45"/>
      <c r="D193" s="45"/>
      <c r="E193" s="44"/>
      <c r="F193" s="45"/>
      <c r="G193" s="45"/>
      <c r="H193" s="46"/>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row>
    <row r="194" spans="1:58" ht="13.5" customHeight="1">
      <c r="A194" s="45"/>
      <c r="B194" s="45"/>
      <c r="C194" s="45"/>
      <c r="D194" s="45"/>
      <c r="E194" s="44"/>
      <c r="F194" s="45"/>
      <c r="G194" s="45"/>
      <c r="H194" s="46"/>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row>
    <row r="195" spans="1:58" ht="13.5" customHeight="1">
      <c r="A195" s="45"/>
      <c r="B195" s="45"/>
      <c r="C195" s="45"/>
      <c r="D195" s="45"/>
      <c r="E195" s="44"/>
      <c r="F195" s="45"/>
      <c r="G195" s="45"/>
      <c r="H195" s="46"/>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row>
    <row r="196" spans="1:58" ht="13.5" customHeight="1">
      <c r="A196" s="45"/>
      <c r="B196" s="45"/>
      <c r="C196" s="45"/>
      <c r="D196" s="45"/>
      <c r="E196" s="44"/>
      <c r="F196" s="45"/>
      <c r="G196" s="45"/>
      <c r="H196" s="46"/>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row>
    <row r="197" spans="1:58" ht="13.5" customHeight="1">
      <c r="A197" s="45"/>
      <c r="B197" s="45"/>
      <c r="C197" s="45"/>
      <c r="D197" s="45"/>
      <c r="E197" s="44"/>
      <c r="F197" s="45"/>
      <c r="G197" s="45"/>
      <c r="H197" s="46"/>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row>
    <row r="198" spans="1:58" ht="13.5" customHeight="1">
      <c r="A198" s="45"/>
      <c r="B198" s="45"/>
      <c r="C198" s="45"/>
      <c r="D198" s="45"/>
      <c r="E198" s="44"/>
      <c r="F198" s="45"/>
      <c r="G198" s="45"/>
      <c r="H198" s="46"/>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row>
    <row r="199" spans="1:58" ht="13.5" customHeight="1">
      <c r="A199" s="45"/>
      <c r="B199" s="45"/>
      <c r="C199" s="45"/>
      <c r="D199" s="45"/>
      <c r="E199" s="44"/>
      <c r="F199" s="45"/>
      <c r="G199" s="45"/>
      <c r="H199" s="46"/>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row>
    <row r="200" spans="1:58" ht="13.5" customHeight="1">
      <c r="A200" s="45"/>
      <c r="B200" s="45"/>
      <c r="C200" s="45"/>
      <c r="D200" s="45"/>
      <c r="E200" s="44"/>
      <c r="F200" s="45"/>
      <c r="G200" s="45"/>
      <c r="H200" s="46"/>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row>
    <row r="201" spans="1:58" ht="13.5" customHeight="1">
      <c r="A201" s="45"/>
      <c r="B201" s="45"/>
      <c r="C201" s="45"/>
      <c r="D201" s="45"/>
      <c r="E201" s="44"/>
      <c r="F201" s="45"/>
      <c r="G201" s="45"/>
      <c r="H201" s="46"/>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row>
    <row r="202" spans="1:58" ht="13.5" customHeight="1">
      <c r="A202" s="45"/>
      <c r="B202" s="45"/>
      <c r="C202" s="45"/>
      <c r="D202" s="45"/>
      <c r="E202" s="44"/>
      <c r="F202" s="45"/>
      <c r="G202" s="45"/>
      <c r="H202" s="46"/>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row>
    <row r="203" spans="1:58" ht="13.5" customHeight="1">
      <c r="A203" s="45"/>
      <c r="B203" s="45"/>
      <c r="C203" s="45"/>
      <c r="D203" s="45"/>
      <c r="E203" s="44"/>
      <c r="F203" s="45"/>
      <c r="G203" s="45"/>
      <c r="H203" s="46"/>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row>
    <row r="204" spans="1:58" ht="13.5" customHeight="1">
      <c r="A204" s="45"/>
      <c r="B204" s="45"/>
      <c r="C204" s="45"/>
      <c r="D204" s="45"/>
      <c r="E204" s="44"/>
      <c r="F204" s="45"/>
      <c r="G204" s="45"/>
      <c r="H204" s="46"/>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row>
    <row r="205" spans="1:58" ht="13.5" customHeight="1">
      <c r="A205" s="45"/>
      <c r="B205" s="45"/>
      <c r="C205" s="45"/>
      <c r="D205" s="45"/>
      <c r="E205" s="44"/>
      <c r="F205" s="45"/>
      <c r="G205" s="45"/>
      <c r="H205" s="46"/>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row>
    <row r="206" spans="1:58" ht="13.5" customHeight="1">
      <c r="A206" s="45"/>
      <c r="B206" s="45"/>
      <c r="C206" s="45"/>
      <c r="D206" s="45"/>
      <c r="E206" s="44"/>
      <c r="F206" s="45"/>
      <c r="G206" s="45"/>
      <c r="H206" s="46"/>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row>
    <row r="207" spans="1:58" ht="13.5" customHeight="1">
      <c r="A207" s="45"/>
      <c r="B207" s="45"/>
      <c r="C207" s="45"/>
      <c r="D207" s="45"/>
      <c r="E207" s="44"/>
      <c r="F207" s="45"/>
      <c r="G207" s="45"/>
      <c r="H207" s="46"/>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row>
    <row r="208" spans="1:58" ht="13.5" customHeight="1">
      <c r="A208" s="45"/>
      <c r="B208" s="45"/>
      <c r="C208" s="45"/>
      <c r="D208" s="45"/>
      <c r="E208" s="44"/>
      <c r="F208" s="45"/>
      <c r="G208" s="45"/>
      <c r="H208" s="46"/>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row>
    <row r="209" spans="1:58" ht="13.5" customHeight="1">
      <c r="A209" s="45"/>
      <c r="B209" s="45"/>
      <c r="C209" s="45"/>
      <c r="D209" s="45"/>
      <c r="E209" s="44"/>
      <c r="F209" s="45"/>
      <c r="G209" s="45"/>
      <c r="H209" s="46"/>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row>
    <row r="210" spans="1:58" ht="13.5" customHeight="1">
      <c r="A210" s="45"/>
      <c r="B210" s="45"/>
      <c r="C210" s="45"/>
      <c r="D210" s="45"/>
      <c r="E210" s="44"/>
      <c r="F210" s="45"/>
      <c r="G210" s="45"/>
      <c r="H210" s="46"/>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row>
    <row r="211" spans="1:58" ht="13.5" customHeight="1">
      <c r="A211" s="45"/>
      <c r="B211" s="45"/>
      <c r="C211" s="45"/>
      <c r="D211" s="45"/>
      <c r="E211" s="44"/>
      <c r="F211" s="45"/>
      <c r="G211" s="45"/>
      <c r="H211" s="46"/>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row>
    <row r="212" spans="1:58" ht="13.5" customHeight="1">
      <c r="A212" s="45"/>
      <c r="B212" s="45"/>
      <c r="C212" s="45"/>
      <c r="D212" s="45"/>
      <c r="E212" s="44"/>
      <c r="F212" s="45"/>
      <c r="G212" s="45"/>
      <c r="H212" s="46"/>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row>
    <row r="213" spans="1:58" ht="13.5" customHeight="1">
      <c r="A213" s="45"/>
      <c r="B213" s="45"/>
      <c r="C213" s="45"/>
      <c r="D213" s="45"/>
      <c r="E213" s="44"/>
      <c r="F213" s="45"/>
      <c r="G213" s="45"/>
      <c r="H213" s="46"/>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row>
    <row r="214" spans="1:58" ht="13.5" customHeight="1">
      <c r="A214" s="45"/>
      <c r="B214" s="45"/>
      <c r="C214" s="45"/>
      <c r="D214" s="45"/>
      <c r="E214" s="44"/>
      <c r="F214" s="45"/>
      <c r="G214" s="45"/>
      <c r="H214" s="46"/>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row>
    <row r="215" spans="1:58" ht="13.5" customHeight="1">
      <c r="A215" s="45"/>
      <c r="B215" s="45"/>
      <c r="C215" s="45"/>
      <c r="D215" s="45"/>
      <c r="E215" s="44"/>
      <c r="F215" s="45"/>
      <c r="G215" s="45"/>
      <c r="H215" s="46"/>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row>
    <row r="216" spans="1:58" ht="13.5" customHeight="1">
      <c r="A216" s="45"/>
      <c r="B216" s="45"/>
      <c r="C216" s="45"/>
      <c r="D216" s="45"/>
      <c r="E216" s="44"/>
      <c r="F216" s="45"/>
      <c r="G216" s="45"/>
      <c r="H216" s="46"/>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row>
    <row r="217" spans="1:58" ht="13.5" customHeight="1">
      <c r="A217" s="45"/>
      <c r="B217" s="45"/>
      <c r="C217" s="45"/>
      <c r="D217" s="45"/>
      <c r="E217" s="44"/>
      <c r="F217" s="45"/>
      <c r="G217" s="45"/>
      <c r="H217" s="46"/>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row>
    <row r="218" spans="1:58" ht="13.5" customHeight="1">
      <c r="A218" s="45"/>
      <c r="B218" s="45"/>
      <c r="C218" s="45"/>
      <c r="D218" s="45"/>
      <c r="E218" s="44"/>
      <c r="F218" s="45"/>
      <c r="G218" s="45"/>
      <c r="H218" s="46"/>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row>
    <row r="219" spans="1:58" ht="13.5" customHeight="1">
      <c r="A219" s="45"/>
      <c r="B219" s="45"/>
      <c r="C219" s="45"/>
      <c r="D219" s="45"/>
      <c r="E219" s="44"/>
      <c r="F219" s="45"/>
      <c r="G219" s="45"/>
      <c r="H219" s="46"/>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row>
    <row r="220" spans="1:58" ht="13.5" customHeight="1">
      <c r="A220" s="45"/>
      <c r="B220" s="45"/>
      <c r="C220" s="45"/>
      <c r="D220" s="45"/>
      <c r="E220" s="44"/>
      <c r="F220" s="45"/>
      <c r="G220" s="45"/>
      <c r="H220" s="46"/>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row>
    <row r="221" spans="1:58" ht="13.5" customHeight="1">
      <c r="A221" s="45"/>
      <c r="B221" s="45"/>
      <c r="C221" s="45"/>
      <c r="D221" s="45"/>
      <c r="E221" s="44"/>
      <c r="F221" s="45"/>
      <c r="G221" s="45"/>
      <c r="H221" s="46"/>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row>
    <row r="222" spans="1:58" ht="13.5" customHeight="1">
      <c r="A222" s="45"/>
      <c r="B222" s="45"/>
      <c r="C222" s="45"/>
      <c r="D222" s="45"/>
      <c r="E222" s="44"/>
      <c r="F222" s="45"/>
      <c r="G222" s="45"/>
      <c r="H222" s="46"/>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row>
    <row r="223" spans="1:58" ht="13.5" customHeight="1">
      <c r="A223" s="45"/>
      <c r="B223" s="45"/>
      <c r="C223" s="45"/>
      <c r="D223" s="45"/>
      <c r="E223" s="44"/>
      <c r="F223" s="45"/>
      <c r="G223" s="45"/>
      <c r="H223" s="46"/>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row>
    <row r="224" spans="1:58" ht="13.5" customHeight="1">
      <c r="A224" s="45"/>
      <c r="B224" s="45"/>
      <c r="C224" s="45"/>
      <c r="D224" s="45"/>
      <c r="E224" s="44"/>
      <c r="F224" s="45"/>
      <c r="G224" s="45"/>
      <c r="H224" s="46"/>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row>
    <row r="225" spans="1:58" ht="13.5" customHeight="1">
      <c r="A225" s="45"/>
      <c r="B225" s="45"/>
      <c r="C225" s="45"/>
      <c r="D225" s="45"/>
      <c r="E225" s="44"/>
      <c r="F225" s="45"/>
      <c r="G225" s="45"/>
      <c r="H225" s="46"/>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row>
    <row r="226" spans="1:58" ht="13.5" customHeight="1">
      <c r="A226" s="45"/>
      <c r="B226" s="45"/>
      <c r="C226" s="45"/>
      <c r="D226" s="45"/>
      <c r="E226" s="44"/>
      <c r="F226" s="45"/>
      <c r="G226" s="45"/>
      <c r="H226" s="46"/>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row>
    <row r="227" spans="1:58" ht="13.5" customHeight="1">
      <c r="A227" s="45"/>
      <c r="B227" s="45"/>
      <c r="C227" s="45"/>
      <c r="D227" s="45"/>
      <c r="E227" s="44"/>
      <c r="F227" s="45"/>
      <c r="G227" s="45"/>
      <c r="H227" s="46"/>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row>
    <row r="228" spans="1:58" ht="13.5" customHeight="1">
      <c r="A228" s="45"/>
      <c r="B228" s="45"/>
      <c r="C228" s="45"/>
      <c r="D228" s="45"/>
      <c r="E228" s="44"/>
      <c r="F228" s="45"/>
      <c r="G228" s="45"/>
      <c r="H228" s="46"/>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row>
    <row r="229" spans="1:58" ht="13.5" customHeight="1">
      <c r="A229" s="45"/>
      <c r="B229" s="45"/>
      <c r="C229" s="45"/>
      <c r="D229" s="45"/>
      <c r="E229" s="44"/>
      <c r="F229" s="45"/>
      <c r="G229" s="45"/>
      <c r="H229" s="46"/>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row>
    <row r="230" spans="1:58" ht="13.5" customHeight="1">
      <c r="A230" s="45"/>
      <c r="B230" s="45"/>
      <c r="C230" s="45"/>
      <c r="D230" s="45"/>
      <c r="E230" s="44"/>
      <c r="F230" s="45"/>
      <c r="G230" s="45"/>
      <c r="H230" s="46"/>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row>
    <row r="231" spans="1:58" ht="13.5" customHeight="1">
      <c r="A231" s="45"/>
      <c r="B231" s="45"/>
      <c r="C231" s="45"/>
      <c r="D231" s="45"/>
      <c r="E231" s="44"/>
      <c r="F231" s="45"/>
      <c r="G231" s="45"/>
      <c r="H231" s="46"/>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row>
    <row r="232" spans="1:58" ht="13.5" customHeight="1">
      <c r="A232" s="45"/>
      <c r="B232" s="45"/>
      <c r="C232" s="45"/>
      <c r="D232" s="45"/>
      <c r="E232" s="44"/>
      <c r="F232" s="45"/>
      <c r="G232" s="45"/>
      <c r="H232" s="46"/>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row>
    <row r="233" spans="1:58" ht="13.5" customHeight="1">
      <c r="A233" s="45"/>
      <c r="B233" s="45"/>
      <c r="C233" s="45"/>
      <c r="D233" s="45"/>
      <c r="E233" s="44"/>
      <c r="F233" s="45"/>
      <c r="G233" s="45"/>
      <c r="H233" s="46"/>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row>
    <row r="234" spans="1:58" ht="13.5" customHeight="1">
      <c r="A234" s="45"/>
      <c r="B234" s="45"/>
      <c r="C234" s="45"/>
      <c r="D234" s="45"/>
      <c r="E234" s="44"/>
      <c r="F234" s="45"/>
      <c r="G234" s="45"/>
      <c r="H234" s="46"/>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row>
    <row r="235" spans="1:58" ht="13.5" customHeight="1">
      <c r="A235" s="45"/>
      <c r="B235" s="45"/>
      <c r="C235" s="45"/>
      <c r="D235" s="45"/>
      <c r="E235" s="44"/>
      <c r="F235" s="45"/>
      <c r="G235" s="45"/>
      <c r="H235" s="46"/>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row>
    <row r="236" spans="1:58" ht="13.5" customHeight="1">
      <c r="A236" s="45"/>
      <c r="B236" s="45"/>
      <c r="C236" s="45"/>
      <c r="D236" s="45"/>
      <c r="E236" s="44"/>
      <c r="F236" s="45"/>
      <c r="G236" s="45"/>
      <c r="H236" s="46"/>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row>
    <row r="237" spans="1:58" ht="13.5" customHeight="1">
      <c r="A237" s="45"/>
      <c r="B237" s="45"/>
      <c r="C237" s="45"/>
      <c r="D237" s="45"/>
      <c r="E237" s="44"/>
      <c r="F237" s="45"/>
      <c r="G237" s="45"/>
      <c r="H237" s="46"/>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row>
    <row r="238" spans="1:58" ht="13.5" customHeight="1">
      <c r="A238" s="45"/>
      <c r="B238" s="45"/>
      <c r="C238" s="45"/>
      <c r="D238" s="45"/>
      <c r="E238" s="44"/>
      <c r="F238" s="45"/>
      <c r="G238" s="45"/>
      <c r="H238" s="46"/>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row>
    <row r="239" spans="1:58" ht="13.5" customHeight="1">
      <c r="A239" s="45"/>
      <c r="B239" s="45"/>
      <c r="C239" s="45"/>
      <c r="D239" s="45"/>
      <c r="E239" s="44"/>
      <c r="F239" s="45"/>
      <c r="G239" s="45"/>
      <c r="H239" s="46"/>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row>
    <row r="240" spans="1:58" ht="13.5" customHeight="1">
      <c r="A240" s="45"/>
      <c r="B240" s="45"/>
      <c r="C240" s="45"/>
      <c r="D240" s="45"/>
      <c r="E240" s="44"/>
      <c r="F240" s="45"/>
      <c r="G240" s="45"/>
      <c r="H240" s="46"/>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row>
    <row r="241" spans="1:58" ht="13.5" customHeight="1">
      <c r="A241" s="45"/>
      <c r="B241" s="45"/>
      <c r="C241" s="45"/>
      <c r="D241" s="45"/>
      <c r="E241" s="44"/>
      <c r="F241" s="45"/>
      <c r="G241" s="45"/>
      <c r="H241" s="46"/>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row>
    <row r="242" spans="1:58" ht="13.5" customHeight="1">
      <c r="A242" s="45"/>
      <c r="B242" s="45"/>
      <c r="C242" s="45"/>
      <c r="D242" s="45"/>
      <c r="E242" s="44"/>
      <c r="F242" s="45"/>
      <c r="G242" s="45"/>
      <c r="H242" s="46"/>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row>
    <row r="243" spans="1:58" ht="13.5" customHeight="1">
      <c r="A243" s="45"/>
      <c r="B243" s="45"/>
      <c r="C243" s="45"/>
      <c r="D243" s="45"/>
      <c r="E243" s="44"/>
      <c r="F243" s="45"/>
      <c r="G243" s="45"/>
      <c r="H243" s="46"/>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row>
    <row r="244" spans="1:58" ht="13.5" customHeight="1">
      <c r="A244" s="45"/>
      <c r="B244" s="45"/>
      <c r="C244" s="45"/>
      <c r="D244" s="45"/>
      <c r="E244" s="44"/>
      <c r="F244" s="45"/>
      <c r="G244" s="45"/>
      <c r="H244" s="46"/>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row>
    <row r="245" spans="1:58" ht="13.5" customHeight="1">
      <c r="A245" s="45"/>
      <c r="B245" s="45"/>
      <c r="C245" s="45"/>
      <c r="D245" s="45"/>
      <c r="E245" s="44"/>
      <c r="F245" s="45"/>
      <c r="G245" s="45"/>
      <c r="H245" s="46"/>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row>
    <row r="246" spans="1:58" ht="13.5" customHeight="1">
      <c r="A246" s="45"/>
      <c r="B246" s="45"/>
      <c r="C246" s="45"/>
      <c r="D246" s="45"/>
      <c r="E246" s="44"/>
      <c r="F246" s="45"/>
      <c r="G246" s="45"/>
      <c r="H246" s="46"/>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row>
    <row r="247" spans="1:58" ht="13.5" customHeight="1">
      <c r="A247" s="45"/>
      <c r="B247" s="45"/>
      <c r="C247" s="45"/>
      <c r="D247" s="45"/>
      <c r="E247" s="44"/>
      <c r="F247" s="45"/>
      <c r="G247" s="45"/>
      <c r="H247" s="46"/>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row>
    <row r="248" spans="1:58" ht="13.5" customHeight="1">
      <c r="A248" s="45"/>
      <c r="B248" s="45"/>
      <c r="C248" s="45"/>
      <c r="D248" s="45"/>
      <c r="E248" s="44"/>
      <c r="F248" s="45"/>
      <c r="G248" s="45"/>
      <c r="H248" s="46"/>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row>
    <row r="249" spans="1:58" ht="13.5" customHeight="1">
      <c r="A249" s="45"/>
      <c r="B249" s="45"/>
      <c r="C249" s="45"/>
      <c r="D249" s="45"/>
      <c r="E249" s="44"/>
      <c r="F249" s="45"/>
      <c r="G249" s="45"/>
      <c r="H249" s="46"/>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row>
    <row r="250" spans="1:58" ht="13.5" customHeight="1">
      <c r="A250" s="45"/>
      <c r="B250" s="45"/>
      <c r="C250" s="45"/>
      <c r="D250" s="45"/>
      <c r="E250" s="44"/>
      <c r="F250" s="45"/>
      <c r="G250" s="45"/>
      <c r="H250" s="46"/>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row>
    <row r="251" spans="1:58" ht="13.5" customHeight="1">
      <c r="A251" s="45"/>
      <c r="B251" s="45"/>
      <c r="C251" s="45"/>
      <c r="D251" s="45"/>
      <c r="E251" s="44"/>
      <c r="F251" s="45"/>
      <c r="G251" s="45"/>
      <c r="H251" s="46"/>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row>
    <row r="252" spans="1:58" ht="13.5" customHeight="1">
      <c r="A252" s="45"/>
      <c r="B252" s="45"/>
      <c r="C252" s="45"/>
      <c r="D252" s="45"/>
      <c r="E252" s="44"/>
      <c r="F252" s="45"/>
      <c r="G252" s="45"/>
      <c r="H252" s="46"/>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row>
    <row r="253" spans="1:58" ht="13.5" customHeight="1">
      <c r="A253" s="45"/>
      <c r="B253" s="45"/>
      <c r="C253" s="45"/>
      <c r="D253" s="45"/>
      <c r="E253" s="44"/>
      <c r="F253" s="45"/>
      <c r="G253" s="45"/>
      <c r="H253" s="46"/>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row>
    <row r="254" spans="1:58" ht="13.5" customHeight="1">
      <c r="A254" s="45"/>
      <c r="B254" s="45"/>
      <c r="C254" s="45"/>
      <c r="D254" s="45"/>
      <c r="E254" s="44"/>
      <c r="F254" s="45"/>
      <c r="G254" s="45"/>
      <c r="H254" s="46"/>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row>
    <row r="255" spans="1:58" ht="13.5" customHeight="1">
      <c r="A255" s="45"/>
      <c r="B255" s="45"/>
      <c r="C255" s="45"/>
      <c r="D255" s="45"/>
      <c r="E255" s="44"/>
      <c r="F255" s="45"/>
      <c r="G255" s="45"/>
      <c r="H255" s="46"/>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row>
    <row r="256" spans="1:58" ht="13.5" customHeight="1">
      <c r="A256" s="45"/>
      <c r="B256" s="45"/>
      <c r="C256" s="45"/>
      <c r="D256" s="45"/>
      <c r="E256" s="44"/>
      <c r="F256" s="45"/>
      <c r="G256" s="45"/>
      <c r="H256" s="46"/>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row>
    <row r="257" spans="1:58" ht="13.5" customHeight="1">
      <c r="A257" s="45"/>
      <c r="B257" s="45"/>
      <c r="C257" s="45"/>
      <c r="D257" s="45"/>
      <c r="E257" s="44"/>
      <c r="F257" s="45"/>
      <c r="G257" s="45"/>
      <c r="H257" s="46"/>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row>
    <row r="258" spans="1:58" ht="13.5" customHeight="1">
      <c r="A258" s="45"/>
      <c r="B258" s="45"/>
      <c r="C258" s="45"/>
      <c r="D258" s="45"/>
      <c r="E258" s="44"/>
      <c r="F258" s="45"/>
      <c r="G258" s="45"/>
      <c r="H258" s="46"/>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row>
    <row r="259" spans="1:58" ht="13.5" customHeight="1">
      <c r="A259" s="45"/>
      <c r="B259" s="45"/>
      <c r="C259" s="45"/>
      <c r="D259" s="45"/>
      <c r="E259" s="44"/>
      <c r="F259" s="45"/>
      <c r="G259" s="45"/>
      <c r="H259" s="46"/>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row>
    <row r="260" spans="1:58" ht="13.5" customHeight="1">
      <c r="A260" s="45"/>
      <c r="B260" s="45"/>
      <c r="C260" s="45"/>
      <c r="D260" s="45"/>
      <c r="E260" s="44"/>
      <c r="F260" s="45"/>
      <c r="G260" s="45"/>
      <c r="H260" s="46"/>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row>
    <row r="261" spans="1:58" ht="13.5" customHeight="1">
      <c r="A261" s="45"/>
      <c r="B261" s="45"/>
      <c r="C261" s="45"/>
      <c r="D261" s="45"/>
      <c r="E261" s="44"/>
      <c r="F261" s="45"/>
      <c r="G261" s="45"/>
      <c r="H261" s="46"/>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row>
    <row r="262" spans="1:58" ht="13.5" customHeight="1">
      <c r="A262" s="45"/>
      <c r="B262" s="45"/>
      <c r="C262" s="45"/>
      <c r="D262" s="45"/>
      <c r="E262" s="44"/>
      <c r="F262" s="45"/>
      <c r="G262" s="45"/>
      <c r="H262" s="46"/>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row>
    <row r="263" spans="1:58" ht="13.5" customHeight="1">
      <c r="A263" s="45"/>
      <c r="B263" s="45"/>
      <c r="C263" s="45"/>
      <c r="D263" s="45"/>
      <c r="E263" s="44"/>
      <c r="F263" s="45"/>
      <c r="G263" s="45"/>
      <c r="H263" s="46"/>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row>
    <row r="264" spans="1:58" ht="13.5" customHeight="1">
      <c r="A264" s="45"/>
      <c r="B264" s="45"/>
      <c r="C264" s="45"/>
      <c r="D264" s="45"/>
      <c r="E264" s="44"/>
      <c r="F264" s="45"/>
      <c r="G264" s="45"/>
      <c r="H264" s="46"/>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row>
    <row r="265" spans="1:58" ht="13.5" customHeight="1">
      <c r="A265" s="45"/>
      <c r="B265" s="45"/>
      <c r="C265" s="45"/>
      <c r="D265" s="45"/>
      <c r="E265" s="44"/>
      <c r="F265" s="45"/>
      <c r="G265" s="45"/>
      <c r="H265" s="46"/>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row>
    <row r="266" spans="1:58" ht="13.5" customHeight="1">
      <c r="A266" s="45"/>
      <c r="B266" s="45"/>
      <c r="C266" s="45"/>
      <c r="D266" s="45"/>
      <c r="E266" s="44"/>
      <c r="F266" s="45"/>
      <c r="G266" s="45"/>
      <c r="H266" s="46"/>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row>
    <row r="267" spans="1:58" ht="13.5" customHeight="1">
      <c r="A267" s="45"/>
      <c r="B267" s="45"/>
      <c r="C267" s="45"/>
      <c r="D267" s="45"/>
      <c r="E267" s="44"/>
      <c r="F267" s="45"/>
      <c r="G267" s="45"/>
      <c r="H267" s="46"/>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row>
    <row r="268" spans="1:58" ht="13.5" customHeight="1">
      <c r="A268" s="45"/>
      <c r="B268" s="45"/>
      <c r="C268" s="45"/>
      <c r="D268" s="45"/>
      <c r="E268" s="44"/>
      <c r="F268" s="45"/>
      <c r="G268" s="45"/>
      <c r="H268" s="46"/>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row>
    <row r="269" spans="1:58" ht="13.5" customHeight="1">
      <c r="A269" s="45"/>
      <c r="B269" s="45"/>
      <c r="C269" s="45"/>
      <c r="D269" s="45"/>
      <c r="E269" s="44"/>
      <c r="F269" s="45"/>
      <c r="G269" s="45"/>
      <c r="H269" s="46"/>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row>
    <row r="270" spans="1:58" ht="13.5" customHeight="1">
      <c r="A270" s="45"/>
      <c r="B270" s="45"/>
      <c r="C270" s="45"/>
      <c r="D270" s="45"/>
      <c r="E270" s="44"/>
      <c r="F270" s="45"/>
      <c r="G270" s="45"/>
      <c r="H270" s="46"/>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row>
    <row r="271" spans="1:58" ht="13.5" customHeight="1">
      <c r="A271" s="45"/>
      <c r="B271" s="45"/>
      <c r="C271" s="45"/>
      <c r="D271" s="45"/>
      <c r="E271" s="44"/>
      <c r="F271" s="45"/>
      <c r="G271" s="45"/>
      <c r="H271" s="46"/>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row>
    <row r="272" spans="1:58" ht="13.5" customHeight="1">
      <c r="A272" s="45"/>
      <c r="B272" s="45"/>
      <c r="C272" s="45"/>
      <c r="D272" s="45"/>
      <c r="E272" s="44"/>
      <c r="F272" s="45"/>
      <c r="G272" s="45"/>
      <c r="H272" s="46"/>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row>
    <row r="273" spans="1:58" ht="13.5" customHeight="1">
      <c r="A273" s="45"/>
      <c r="B273" s="45"/>
      <c r="C273" s="45"/>
      <c r="D273" s="45"/>
      <c r="E273" s="44"/>
      <c r="F273" s="45"/>
      <c r="G273" s="45"/>
      <c r="H273" s="46"/>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row>
    <row r="274" spans="1:58" ht="13.5" customHeight="1">
      <c r="A274" s="45"/>
      <c r="B274" s="45"/>
      <c r="C274" s="45"/>
      <c r="D274" s="45"/>
      <c r="E274" s="44"/>
      <c r="F274" s="45"/>
      <c r="G274" s="45"/>
      <c r="H274" s="46"/>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row>
    <row r="275" spans="1:58" ht="13.5" customHeight="1">
      <c r="A275" s="45"/>
      <c r="B275" s="45"/>
      <c r="C275" s="45"/>
      <c r="D275" s="45"/>
      <c r="E275" s="44"/>
      <c r="F275" s="45"/>
      <c r="G275" s="45"/>
      <c r="H275" s="46"/>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c r="BF275" s="44"/>
    </row>
    <row r="276" spans="1:58" ht="13.5" customHeight="1">
      <c r="A276" s="45"/>
      <c r="B276" s="45"/>
      <c r="C276" s="45"/>
      <c r="D276" s="45"/>
      <c r="E276" s="44"/>
      <c r="F276" s="45"/>
      <c r="G276" s="45"/>
      <c r="H276" s="46"/>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row>
    <row r="277" spans="1:58" ht="13.5" customHeight="1">
      <c r="A277" s="45"/>
      <c r="B277" s="45"/>
      <c r="C277" s="45"/>
      <c r="D277" s="45"/>
      <c r="E277" s="44"/>
      <c r="F277" s="45"/>
      <c r="G277" s="45"/>
      <c r="H277" s="46"/>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row>
    <row r="278" spans="1:58" ht="13.5" customHeight="1">
      <c r="A278" s="45"/>
      <c r="B278" s="45"/>
      <c r="C278" s="45"/>
      <c r="D278" s="45"/>
      <c r="E278" s="44"/>
      <c r="F278" s="45"/>
      <c r="G278" s="45"/>
      <c r="H278" s="46"/>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row>
    <row r="279" spans="1:58" ht="13.5" customHeight="1">
      <c r="A279" s="45"/>
      <c r="B279" s="45"/>
      <c r="C279" s="45"/>
      <c r="D279" s="45"/>
      <c r="E279" s="44"/>
      <c r="F279" s="45"/>
      <c r="G279" s="45"/>
      <c r="H279" s="46"/>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row>
    <row r="280" spans="1:58" ht="13.5" customHeight="1">
      <c r="A280" s="45"/>
      <c r="B280" s="45"/>
      <c r="C280" s="45"/>
      <c r="D280" s="45"/>
      <c r="E280" s="44"/>
      <c r="F280" s="45"/>
      <c r="G280" s="45"/>
      <c r="H280" s="46"/>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row>
    <row r="281" spans="1:58" ht="13.5" customHeight="1">
      <c r="A281" s="45"/>
      <c r="B281" s="45"/>
      <c r="C281" s="45"/>
      <c r="D281" s="45"/>
      <c r="E281" s="44"/>
      <c r="F281" s="45"/>
      <c r="G281" s="45"/>
      <c r="H281" s="46"/>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c r="BF281" s="44"/>
    </row>
    <row r="282" spans="1:58" ht="13.5" customHeight="1">
      <c r="A282" s="45"/>
      <c r="B282" s="45"/>
      <c r="C282" s="45"/>
      <c r="D282" s="45"/>
      <c r="E282" s="44"/>
      <c r="F282" s="45"/>
      <c r="G282" s="45"/>
      <c r="H282" s="46"/>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c r="BF282" s="44"/>
    </row>
    <row r="283" spans="1:58" ht="13.5" customHeight="1">
      <c r="A283" s="45"/>
      <c r="B283" s="45"/>
      <c r="C283" s="45"/>
      <c r="D283" s="45"/>
      <c r="E283" s="44"/>
      <c r="F283" s="45"/>
      <c r="G283" s="45"/>
      <c r="H283" s="46"/>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c r="BE283" s="44"/>
      <c r="BF283" s="44"/>
    </row>
    <row r="284" spans="1:58" ht="13.5" customHeight="1">
      <c r="A284" s="45"/>
      <c r="B284" s="45"/>
      <c r="C284" s="45"/>
      <c r="D284" s="45"/>
      <c r="E284" s="44"/>
      <c r="F284" s="45"/>
      <c r="G284" s="45"/>
      <c r="H284" s="46"/>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row>
    <row r="285" spans="1:58" ht="13.5" customHeight="1">
      <c r="A285" s="45"/>
      <c r="B285" s="45"/>
      <c r="C285" s="45"/>
      <c r="D285" s="45"/>
      <c r="E285" s="44"/>
      <c r="F285" s="45"/>
      <c r="G285" s="45"/>
      <c r="H285" s="46"/>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row>
    <row r="286" spans="1:58" ht="13.5" customHeight="1">
      <c r="A286" s="45"/>
      <c r="B286" s="45"/>
      <c r="C286" s="45"/>
      <c r="D286" s="45"/>
      <c r="E286" s="44"/>
      <c r="F286" s="45"/>
      <c r="G286" s="45"/>
      <c r="H286" s="46"/>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row>
    <row r="287" spans="1:58" ht="13.5" customHeight="1">
      <c r="A287" s="45"/>
      <c r="B287" s="45"/>
      <c r="C287" s="45"/>
      <c r="D287" s="45"/>
      <c r="E287" s="44"/>
      <c r="F287" s="45"/>
      <c r="G287" s="45"/>
      <c r="H287" s="46"/>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row>
    <row r="288" spans="1:58" ht="13.5" customHeight="1">
      <c r="A288" s="45"/>
      <c r="B288" s="45"/>
      <c r="C288" s="45"/>
      <c r="D288" s="45"/>
      <c r="E288" s="44"/>
      <c r="F288" s="45"/>
      <c r="G288" s="45"/>
      <c r="H288" s="46"/>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row>
    <row r="289" spans="1:58" ht="13.5" customHeight="1">
      <c r="A289" s="45"/>
      <c r="B289" s="45"/>
      <c r="C289" s="45"/>
      <c r="D289" s="45"/>
      <c r="E289" s="44"/>
      <c r="F289" s="45"/>
      <c r="G289" s="45"/>
      <c r="H289" s="46"/>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row>
    <row r="290" spans="1:58" ht="13.5" customHeight="1">
      <c r="A290" s="45"/>
      <c r="B290" s="45"/>
      <c r="C290" s="45"/>
      <c r="D290" s="45"/>
      <c r="E290" s="44"/>
      <c r="F290" s="45"/>
      <c r="G290" s="45"/>
      <c r="H290" s="46"/>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c r="BE290" s="44"/>
      <c r="BF290" s="44"/>
    </row>
    <row r="291" spans="1:58" ht="13.5" customHeight="1">
      <c r="A291" s="45"/>
      <c r="B291" s="45"/>
      <c r="C291" s="45"/>
      <c r="D291" s="45"/>
      <c r="E291" s="44"/>
      <c r="F291" s="45"/>
      <c r="G291" s="45"/>
      <c r="H291" s="46"/>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c r="BA291" s="44"/>
      <c r="BB291" s="44"/>
      <c r="BC291" s="44"/>
      <c r="BD291" s="44"/>
      <c r="BE291" s="44"/>
      <c r="BF291" s="44"/>
    </row>
    <row r="292" spans="1:58" ht="13.5" customHeight="1">
      <c r="A292" s="45"/>
      <c r="B292" s="45"/>
      <c r="C292" s="45"/>
      <c r="D292" s="45"/>
      <c r="E292" s="44"/>
      <c r="F292" s="45"/>
      <c r="G292" s="45"/>
      <c r="H292" s="46"/>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c r="BA292" s="44"/>
      <c r="BB292" s="44"/>
      <c r="BC292" s="44"/>
      <c r="BD292" s="44"/>
      <c r="BE292" s="44"/>
      <c r="BF292" s="44"/>
    </row>
    <row r="293" spans="1:58" ht="13.5" customHeight="1">
      <c r="A293" s="45"/>
      <c r="B293" s="45"/>
      <c r="C293" s="45"/>
      <c r="D293" s="45"/>
      <c r="E293" s="44"/>
      <c r="F293" s="45"/>
      <c r="G293" s="45"/>
      <c r="H293" s="46"/>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44"/>
      <c r="BC293" s="44"/>
      <c r="BD293" s="44"/>
      <c r="BE293" s="44"/>
      <c r="BF293" s="44"/>
    </row>
    <row r="294" spans="1:58" ht="13.5" customHeight="1">
      <c r="A294" s="45"/>
      <c r="B294" s="45"/>
      <c r="C294" s="45"/>
      <c r="D294" s="45"/>
      <c r="E294" s="44"/>
      <c r="F294" s="45"/>
      <c r="G294" s="45"/>
      <c r="H294" s="46"/>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row>
    <row r="295" spans="1:58" ht="13.5" customHeight="1">
      <c r="A295" s="45"/>
      <c r="B295" s="45"/>
      <c r="C295" s="45"/>
      <c r="D295" s="45"/>
      <c r="E295" s="44"/>
      <c r="F295" s="45"/>
      <c r="G295" s="45"/>
      <c r="H295" s="46"/>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row>
    <row r="296" spans="1:58" ht="13.5" customHeight="1">
      <c r="A296" s="45"/>
      <c r="B296" s="45"/>
      <c r="C296" s="45"/>
      <c r="D296" s="45"/>
      <c r="E296" s="44"/>
      <c r="F296" s="45"/>
      <c r="G296" s="45"/>
      <c r="H296" s="46"/>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row>
    <row r="297" spans="1:58" ht="13.5" customHeight="1">
      <c r="A297" s="45"/>
      <c r="B297" s="45"/>
      <c r="C297" s="45"/>
      <c r="D297" s="45"/>
      <c r="E297" s="44"/>
      <c r="F297" s="45"/>
      <c r="G297" s="45"/>
      <c r="H297" s="46"/>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row>
    <row r="298" spans="1:58" ht="13.5" customHeight="1">
      <c r="A298" s="45"/>
      <c r="B298" s="45"/>
      <c r="C298" s="45"/>
      <c r="D298" s="45"/>
      <c r="E298" s="44"/>
      <c r="F298" s="45"/>
      <c r="G298" s="45"/>
      <c r="H298" s="46"/>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row>
    <row r="299" spans="1:58" ht="13.5" customHeight="1">
      <c r="A299" s="45"/>
      <c r="B299" s="45"/>
      <c r="C299" s="45"/>
      <c r="D299" s="45"/>
      <c r="E299" s="44"/>
      <c r="F299" s="45"/>
      <c r="G299" s="45"/>
      <c r="H299" s="46"/>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row>
    <row r="300" spans="1:58" ht="13.5" customHeight="1">
      <c r="A300" s="45"/>
      <c r="B300" s="45"/>
      <c r="C300" s="45"/>
      <c r="D300" s="45"/>
      <c r="E300" s="44"/>
      <c r="F300" s="45"/>
      <c r="G300" s="45"/>
      <c r="H300" s="46"/>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row>
    <row r="301" spans="1:58" ht="13.5" customHeight="1">
      <c r="A301" s="45"/>
      <c r="B301" s="45"/>
      <c r="C301" s="45"/>
      <c r="D301" s="45"/>
      <c r="E301" s="44"/>
      <c r="F301" s="45"/>
      <c r="G301" s="45"/>
      <c r="H301" s="46"/>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row>
    <row r="302" spans="1:58" ht="13.5" customHeight="1">
      <c r="A302" s="45"/>
      <c r="B302" s="45"/>
      <c r="C302" s="45"/>
      <c r="D302" s="45"/>
      <c r="E302" s="44"/>
      <c r="F302" s="45"/>
      <c r="G302" s="45"/>
      <c r="H302" s="46"/>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row>
    <row r="303" spans="1:58" ht="13.5" customHeight="1">
      <c r="A303" s="45"/>
      <c r="B303" s="45"/>
      <c r="C303" s="45"/>
      <c r="D303" s="45"/>
      <c r="E303" s="44"/>
      <c r="F303" s="45"/>
      <c r="G303" s="45"/>
      <c r="H303" s="46"/>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row>
    <row r="304" spans="1:58" ht="13.5" customHeight="1">
      <c r="A304" s="45"/>
      <c r="B304" s="45"/>
      <c r="C304" s="45"/>
      <c r="D304" s="45"/>
      <c r="E304" s="44"/>
      <c r="F304" s="45"/>
      <c r="G304" s="45"/>
      <c r="H304" s="46"/>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row>
    <row r="305" spans="1:58" ht="13.5" customHeight="1">
      <c r="A305" s="45"/>
      <c r="B305" s="45"/>
      <c r="C305" s="45"/>
      <c r="D305" s="45"/>
      <c r="E305" s="44"/>
      <c r="F305" s="45"/>
      <c r="G305" s="45"/>
      <c r="H305" s="46"/>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c r="BF305" s="44"/>
    </row>
    <row r="306" spans="1:58" ht="13.5" customHeight="1">
      <c r="A306" s="45"/>
      <c r="B306" s="45"/>
      <c r="C306" s="45"/>
      <c r="D306" s="45"/>
      <c r="E306" s="44"/>
      <c r="F306" s="45"/>
      <c r="G306" s="45"/>
      <c r="H306" s="46"/>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row>
    <row r="307" spans="1:58" ht="13.5" customHeight="1">
      <c r="A307" s="45"/>
      <c r="B307" s="45"/>
      <c r="C307" s="45"/>
      <c r="D307" s="45"/>
      <c r="E307" s="44"/>
      <c r="F307" s="45"/>
      <c r="G307" s="45"/>
      <c r="H307" s="46"/>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row>
    <row r="308" spans="1:58" ht="13.5" customHeight="1">
      <c r="A308" s="45"/>
      <c r="B308" s="45"/>
      <c r="C308" s="45"/>
      <c r="D308" s="45"/>
      <c r="E308" s="44"/>
      <c r="F308" s="45"/>
      <c r="G308" s="45"/>
      <c r="H308" s="46"/>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row>
    <row r="309" spans="1:58" ht="13.5" customHeight="1">
      <c r="A309" s="45"/>
      <c r="B309" s="45"/>
      <c r="C309" s="45"/>
      <c r="D309" s="45"/>
      <c r="E309" s="44"/>
      <c r="F309" s="45"/>
      <c r="G309" s="45"/>
      <c r="H309" s="46"/>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row>
    <row r="310" spans="1:58" ht="13.5" customHeight="1">
      <c r="A310" s="45"/>
      <c r="B310" s="45"/>
      <c r="C310" s="45"/>
      <c r="D310" s="45"/>
      <c r="E310" s="44"/>
      <c r="F310" s="45"/>
      <c r="G310" s="45"/>
      <c r="H310" s="46"/>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row>
    <row r="311" spans="1:58" ht="13.5" customHeight="1">
      <c r="A311" s="45"/>
      <c r="B311" s="45"/>
      <c r="C311" s="45"/>
      <c r="D311" s="45"/>
      <c r="E311" s="44"/>
      <c r="F311" s="45"/>
      <c r="G311" s="45"/>
      <c r="H311" s="46"/>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row>
    <row r="312" spans="1:58" ht="13.5" customHeight="1">
      <c r="A312" s="45"/>
      <c r="B312" s="45"/>
      <c r="C312" s="45"/>
      <c r="D312" s="45"/>
      <c r="E312" s="44"/>
      <c r="F312" s="45"/>
      <c r="G312" s="45"/>
      <c r="H312" s="46"/>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row>
    <row r="313" spans="1:58" ht="13.5" customHeight="1">
      <c r="A313" s="45"/>
      <c r="B313" s="45"/>
      <c r="C313" s="45"/>
      <c r="D313" s="45"/>
      <c r="E313" s="44"/>
      <c r="F313" s="45"/>
      <c r="G313" s="45"/>
      <c r="H313" s="46"/>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row>
    <row r="314" spans="1:58" ht="13.5" customHeight="1">
      <c r="A314" s="45"/>
      <c r="B314" s="45"/>
      <c r="C314" s="45"/>
      <c r="D314" s="45"/>
      <c r="E314" s="44"/>
      <c r="F314" s="45"/>
      <c r="G314" s="45"/>
      <c r="H314" s="46"/>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row>
    <row r="315" spans="1:58" ht="13.5" customHeight="1">
      <c r="A315" s="45"/>
      <c r="B315" s="45"/>
      <c r="C315" s="45"/>
      <c r="D315" s="45"/>
      <c r="E315" s="44"/>
      <c r="F315" s="45"/>
      <c r="G315" s="45"/>
      <c r="H315" s="46"/>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row>
    <row r="316" spans="1:58" ht="13.5" customHeight="1">
      <c r="A316" s="45"/>
      <c r="B316" s="45"/>
      <c r="C316" s="45"/>
      <c r="D316" s="45"/>
      <c r="E316" s="44"/>
      <c r="F316" s="45"/>
      <c r="G316" s="45"/>
      <c r="H316" s="46"/>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row>
    <row r="317" spans="1:58" ht="13.5" customHeight="1">
      <c r="A317" s="45"/>
      <c r="B317" s="45"/>
      <c r="C317" s="45"/>
      <c r="D317" s="45"/>
      <c r="E317" s="44"/>
      <c r="F317" s="45"/>
      <c r="G317" s="45"/>
      <c r="H317" s="46"/>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row>
    <row r="318" spans="1:58" ht="13.5" customHeight="1">
      <c r="A318" s="45"/>
      <c r="B318" s="45"/>
      <c r="C318" s="45"/>
      <c r="D318" s="45"/>
      <c r="E318" s="44"/>
      <c r="F318" s="45"/>
      <c r="G318" s="45"/>
      <c r="H318" s="46"/>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row>
    <row r="319" spans="1:58" ht="13.5" customHeight="1">
      <c r="A319" s="45"/>
      <c r="B319" s="45"/>
      <c r="C319" s="45"/>
      <c r="D319" s="45"/>
      <c r="E319" s="44"/>
      <c r="F319" s="45"/>
      <c r="G319" s="45"/>
      <c r="H319" s="46"/>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row>
    <row r="320" spans="1:58" ht="13.5" customHeight="1">
      <c r="A320" s="45"/>
      <c r="B320" s="45"/>
      <c r="C320" s="45"/>
      <c r="D320" s="45"/>
      <c r="E320" s="44"/>
      <c r="F320" s="45"/>
      <c r="G320" s="45"/>
      <c r="H320" s="46"/>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c r="BF320" s="44"/>
    </row>
    <row r="321" spans="1:58" ht="13.5" customHeight="1">
      <c r="A321" s="45"/>
      <c r="B321" s="45"/>
      <c r="C321" s="45"/>
      <c r="D321" s="45"/>
      <c r="E321" s="44"/>
      <c r="F321" s="45"/>
      <c r="G321" s="45"/>
      <c r="H321" s="46"/>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c r="BF321" s="44"/>
    </row>
    <row r="322" spans="1:58" ht="13.5" customHeight="1">
      <c r="A322" s="45"/>
      <c r="B322" s="45"/>
      <c r="C322" s="45"/>
      <c r="D322" s="45"/>
      <c r="E322" s="44"/>
      <c r="F322" s="45"/>
      <c r="G322" s="45"/>
      <c r="H322" s="46"/>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44"/>
      <c r="BB322" s="44"/>
      <c r="BC322" s="44"/>
      <c r="BD322" s="44"/>
      <c r="BE322" s="44"/>
      <c r="BF322" s="44"/>
    </row>
    <row r="323" spans="1:58" ht="13.5" customHeight="1">
      <c r="A323" s="45"/>
      <c r="B323" s="45"/>
      <c r="C323" s="45"/>
      <c r="D323" s="45"/>
      <c r="E323" s="44"/>
      <c r="F323" s="45"/>
      <c r="G323" s="45"/>
      <c r="H323" s="46"/>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44"/>
      <c r="BB323" s="44"/>
      <c r="BC323" s="44"/>
      <c r="BD323" s="44"/>
      <c r="BE323" s="44"/>
      <c r="BF323" s="44"/>
    </row>
    <row r="324" spans="1:58" ht="13.5" customHeight="1">
      <c r="A324" s="45"/>
      <c r="B324" s="45"/>
      <c r="C324" s="45"/>
      <c r="D324" s="45"/>
      <c r="E324" s="44"/>
      <c r="F324" s="45"/>
      <c r="G324" s="45"/>
      <c r="H324" s="46"/>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44"/>
      <c r="BB324" s="44"/>
      <c r="BC324" s="44"/>
      <c r="BD324" s="44"/>
      <c r="BE324" s="44"/>
      <c r="BF324" s="44"/>
    </row>
    <row r="325" spans="1:58" ht="13.5" customHeight="1">
      <c r="A325" s="45"/>
      <c r="B325" s="45"/>
      <c r="C325" s="45"/>
      <c r="D325" s="45"/>
      <c r="E325" s="44"/>
      <c r="F325" s="45"/>
      <c r="G325" s="45"/>
      <c r="H325" s="46"/>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c r="BE325" s="44"/>
      <c r="BF325" s="44"/>
    </row>
    <row r="326" spans="1:58" ht="13.5" customHeight="1">
      <c r="A326" s="45"/>
      <c r="B326" s="45"/>
      <c r="C326" s="45"/>
      <c r="D326" s="45"/>
      <c r="E326" s="44"/>
      <c r="F326" s="45"/>
      <c r="G326" s="45"/>
      <c r="H326" s="46"/>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c r="BF326" s="44"/>
    </row>
    <row r="327" spans="1:58" ht="13.5" customHeight="1">
      <c r="A327" s="45"/>
      <c r="B327" s="45"/>
      <c r="C327" s="45"/>
      <c r="D327" s="45"/>
      <c r="E327" s="44"/>
      <c r="F327" s="45"/>
      <c r="G327" s="45"/>
      <c r="H327" s="46"/>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44"/>
      <c r="BB327" s="44"/>
      <c r="BC327" s="44"/>
      <c r="BD327" s="44"/>
      <c r="BE327" s="44"/>
      <c r="BF327" s="44"/>
    </row>
    <row r="328" spans="1:58" ht="13.5" customHeight="1">
      <c r="A328" s="45"/>
      <c r="B328" s="45"/>
      <c r="C328" s="45"/>
      <c r="D328" s="45"/>
      <c r="E328" s="44"/>
      <c r="F328" s="45"/>
      <c r="G328" s="45"/>
      <c r="H328" s="46"/>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44"/>
      <c r="BB328" s="44"/>
      <c r="BC328" s="44"/>
      <c r="BD328" s="44"/>
      <c r="BE328" s="44"/>
      <c r="BF328" s="44"/>
    </row>
    <row r="329" spans="1:58" ht="13.5" customHeight="1">
      <c r="A329" s="45"/>
      <c r="B329" s="45"/>
      <c r="C329" s="45"/>
      <c r="D329" s="45"/>
      <c r="E329" s="44"/>
      <c r="F329" s="45"/>
      <c r="G329" s="45"/>
      <c r="H329" s="46"/>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c r="BF329" s="44"/>
    </row>
    <row r="330" spans="1:58" ht="13.5" customHeight="1">
      <c r="A330" s="45"/>
      <c r="B330" s="45"/>
      <c r="C330" s="45"/>
      <c r="D330" s="45"/>
      <c r="E330" s="44"/>
      <c r="F330" s="45"/>
      <c r="G330" s="45"/>
      <c r="H330" s="46"/>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c r="BE330" s="44"/>
      <c r="BF330" s="44"/>
    </row>
    <row r="331" spans="1:58" ht="13.5" customHeight="1">
      <c r="A331" s="45"/>
      <c r="B331" s="45"/>
      <c r="C331" s="45"/>
      <c r="D331" s="45"/>
      <c r="E331" s="44"/>
      <c r="F331" s="45"/>
      <c r="G331" s="45"/>
      <c r="H331" s="46"/>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c r="BE331" s="44"/>
      <c r="BF331" s="44"/>
    </row>
    <row r="332" spans="1:58" ht="13.5" customHeight="1">
      <c r="A332" s="45"/>
      <c r="B332" s="45"/>
      <c r="C332" s="45"/>
      <c r="D332" s="45"/>
      <c r="E332" s="44"/>
      <c r="F332" s="45"/>
      <c r="G332" s="45"/>
      <c r="H332" s="46"/>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c r="BE332" s="44"/>
      <c r="BF332" s="44"/>
    </row>
    <row r="333" spans="1:58" ht="13.5" customHeight="1">
      <c r="A333" s="45"/>
      <c r="B333" s="45"/>
      <c r="C333" s="45"/>
      <c r="D333" s="45"/>
      <c r="E333" s="44"/>
      <c r="F333" s="45"/>
      <c r="G333" s="45"/>
      <c r="H333" s="46"/>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44"/>
      <c r="BB333" s="44"/>
      <c r="BC333" s="44"/>
      <c r="BD333" s="44"/>
      <c r="BE333" s="44"/>
      <c r="BF333" s="44"/>
    </row>
    <row r="334" spans="1:58" ht="13.5" customHeight="1">
      <c r="A334" s="45"/>
      <c r="B334" s="45"/>
      <c r="C334" s="45"/>
      <c r="D334" s="45"/>
      <c r="E334" s="44"/>
      <c r="F334" s="45"/>
      <c r="G334" s="45"/>
      <c r="H334" s="46"/>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c r="BA334" s="44"/>
      <c r="BB334" s="44"/>
      <c r="BC334" s="44"/>
      <c r="BD334" s="44"/>
      <c r="BE334" s="44"/>
      <c r="BF334" s="44"/>
    </row>
    <row r="335" spans="1:58" ht="13.5" customHeight="1">
      <c r="A335" s="45"/>
      <c r="B335" s="45"/>
      <c r="C335" s="45"/>
      <c r="D335" s="45"/>
      <c r="E335" s="44"/>
      <c r="F335" s="45"/>
      <c r="G335" s="45"/>
      <c r="H335" s="46"/>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c r="BE335" s="44"/>
      <c r="BF335" s="44"/>
    </row>
    <row r="336" spans="1:58" ht="13.5" customHeight="1">
      <c r="A336" s="45"/>
      <c r="B336" s="45"/>
      <c r="C336" s="45"/>
      <c r="D336" s="45"/>
      <c r="E336" s="44"/>
      <c r="F336" s="45"/>
      <c r="G336" s="45"/>
      <c r="H336" s="46"/>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44"/>
      <c r="BD336" s="44"/>
      <c r="BE336" s="44"/>
      <c r="BF336" s="44"/>
    </row>
    <row r="337" spans="1:58" ht="13.5" customHeight="1">
      <c r="A337" s="45"/>
      <c r="B337" s="45"/>
      <c r="C337" s="45"/>
      <c r="D337" s="45"/>
      <c r="E337" s="44"/>
      <c r="F337" s="45"/>
      <c r="G337" s="45"/>
      <c r="H337" s="46"/>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c r="BE337" s="44"/>
      <c r="BF337" s="44"/>
    </row>
    <row r="338" spans="1:58" ht="13.5" customHeight="1">
      <c r="A338" s="45"/>
      <c r="B338" s="45"/>
      <c r="C338" s="45"/>
      <c r="D338" s="45"/>
      <c r="E338" s="44"/>
      <c r="F338" s="45"/>
      <c r="G338" s="45"/>
      <c r="H338" s="46"/>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c r="BA338" s="44"/>
      <c r="BB338" s="44"/>
      <c r="BC338" s="44"/>
      <c r="BD338" s="44"/>
      <c r="BE338" s="44"/>
      <c r="BF338" s="44"/>
    </row>
    <row r="339" spans="1:58" ht="13.5" customHeight="1">
      <c r="A339" s="45"/>
      <c r="B339" s="45"/>
      <c r="C339" s="45"/>
      <c r="D339" s="45"/>
      <c r="E339" s="44"/>
      <c r="F339" s="45"/>
      <c r="G339" s="45"/>
      <c r="H339" s="46"/>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c r="BA339" s="44"/>
      <c r="BB339" s="44"/>
      <c r="BC339" s="44"/>
      <c r="BD339" s="44"/>
      <c r="BE339" s="44"/>
      <c r="BF339" s="44"/>
    </row>
    <row r="340" spans="1:58" ht="13.5" customHeight="1">
      <c r="A340" s="45"/>
      <c r="B340" s="45"/>
      <c r="C340" s="45"/>
      <c r="D340" s="45"/>
      <c r="E340" s="44"/>
      <c r="F340" s="45"/>
      <c r="G340" s="45"/>
      <c r="H340" s="46"/>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c r="AY340" s="44"/>
      <c r="AZ340" s="44"/>
      <c r="BA340" s="44"/>
      <c r="BB340" s="44"/>
      <c r="BC340" s="44"/>
      <c r="BD340" s="44"/>
      <c r="BE340" s="44"/>
      <c r="BF340" s="44"/>
    </row>
    <row r="341" spans="1:58" ht="13.5" customHeight="1">
      <c r="A341" s="45"/>
      <c r="B341" s="45"/>
      <c r="C341" s="45"/>
      <c r="D341" s="45"/>
      <c r="E341" s="44"/>
      <c r="F341" s="45"/>
      <c r="G341" s="45"/>
      <c r="H341" s="46"/>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c r="BC341" s="44"/>
      <c r="BD341" s="44"/>
      <c r="BE341" s="44"/>
      <c r="BF341" s="44"/>
    </row>
    <row r="342" spans="1:58" ht="13.5" customHeight="1">
      <c r="A342" s="45"/>
      <c r="B342" s="45"/>
      <c r="C342" s="45"/>
      <c r="D342" s="45"/>
      <c r="E342" s="44"/>
      <c r="F342" s="45"/>
      <c r="G342" s="45"/>
      <c r="H342" s="46"/>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c r="BC342" s="44"/>
      <c r="BD342" s="44"/>
      <c r="BE342" s="44"/>
      <c r="BF342" s="44"/>
    </row>
    <row r="343" spans="1:58" ht="13.5" customHeight="1">
      <c r="A343" s="45"/>
      <c r="B343" s="45"/>
      <c r="C343" s="45"/>
      <c r="D343" s="45"/>
      <c r="E343" s="44"/>
      <c r="F343" s="45"/>
      <c r="G343" s="45"/>
      <c r="H343" s="46"/>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c r="BA343" s="44"/>
      <c r="BB343" s="44"/>
      <c r="BC343" s="44"/>
      <c r="BD343" s="44"/>
      <c r="BE343" s="44"/>
      <c r="BF343" s="44"/>
    </row>
    <row r="344" spans="1:58" ht="13.5" customHeight="1">
      <c r="A344" s="45"/>
      <c r="B344" s="45"/>
      <c r="C344" s="45"/>
      <c r="D344" s="45"/>
      <c r="E344" s="44"/>
      <c r="F344" s="45"/>
      <c r="G344" s="45"/>
      <c r="H344" s="46"/>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44"/>
      <c r="BB344" s="44"/>
      <c r="BC344" s="44"/>
      <c r="BD344" s="44"/>
      <c r="BE344" s="44"/>
      <c r="BF344" s="44"/>
    </row>
    <row r="345" spans="1:58" ht="13.5" customHeight="1">
      <c r="A345" s="45"/>
      <c r="B345" s="45"/>
      <c r="C345" s="45"/>
      <c r="D345" s="45"/>
      <c r="E345" s="44"/>
      <c r="F345" s="45"/>
      <c r="G345" s="45"/>
      <c r="H345" s="46"/>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c r="BA345" s="44"/>
      <c r="BB345" s="44"/>
      <c r="BC345" s="44"/>
      <c r="BD345" s="44"/>
      <c r="BE345" s="44"/>
      <c r="BF345" s="44"/>
    </row>
    <row r="346" spans="1:58" ht="13.5" customHeight="1">
      <c r="A346" s="45"/>
      <c r="B346" s="45"/>
      <c r="C346" s="45"/>
      <c r="D346" s="45"/>
      <c r="E346" s="44"/>
      <c r="F346" s="45"/>
      <c r="G346" s="45"/>
      <c r="H346" s="46"/>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44"/>
      <c r="BB346" s="44"/>
      <c r="BC346" s="44"/>
      <c r="BD346" s="44"/>
      <c r="BE346" s="44"/>
      <c r="BF346" s="44"/>
    </row>
    <row r="347" spans="1:58" ht="13.5" customHeight="1">
      <c r="A347" s="45"/>
      <c r="B347" s="45"/>
      <c r="C347" s="45"/>
      <c r="D347" s="45"/>
      <c r="E347" s="44"/>
      <c r="F347" s="45"/>
      <c r="G347" s="45"/>
      <c r="H347" s="46"/>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c r="BE347" s="44"/>
      <c r="BF347" s="44"/>
    </row>
    <row r="348" spans="1:58" ht="13.5" customHeight="1">
      <c r="A348" s="45"/>
      <c r="B348" s="45"/>
      <c r="C348" s="45"/>
      <c r="D348" s="45"/>
      <c r="E348" s="44"/>
      <c r="F348" s="45"/>
      <c r="G348" s="45"/>
      <c r="H348" s="46"/>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c r="BE348" s="44"/>
      <c r="BF348" s="44"/>
    </row>
    <row r="349" spans="1:58" ht="13.5" customHeight="1">
      <c r="A349" s="45"/>
      <c r="B349" s="45"/>
      <c r="C349" s="45"/>
      <c r="D349" s="45"/>
      <c r="E349" s="44"/>
      <c r="F349" s="45"/>
      <c r="G349" s="45"/>
      <c r="H349" s="46"/>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c r="BE349" s="44"/>
      <c r="BF349" s="44"/>
    </row>
    <row r="350" spans="1:58" ht="13.5" customHeight="1">
      <c r="A350" s="45"/>
      <c r="B350" s="45"/>
      <c r="C350" s="45"/>
      <c r="D350" s="45"/>
      <c r="E350" s="44"/>
      <c r="F350" s="45"/>
      <c r="G350" s="45"/>
      <c r="H350" s="46"/>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c r="BE350" s="44"/>
      <c r="BF350" s="44"/>
    </row>
    <row r="351" spans="1:58" ht="13.5" customHeight="1">
      <c r="A351" s="45"/>
      <c r="B351" s="45"/>
      <c r="C351" s="45"/>
      <c r="D351" s="45"/>
      <c r="E351" s="44"/>
      <c r="F351" s="45"/>
      <c r="G351" s="45"/>
      <c r="H351" s="46"/>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44"/>
      <c r="BB351" s="44"/>
      <c r="BC351" s="44"/>
      <c r="BD351" s="44"/>
      <c r="BE351" s="44"/>
      <c r="BF351" s="44"/>
    </row>
    <row r="352" spans="1:58" ht="13.5" customHeight="1">
      <c r="A352" s="45"/>
      <c r="B352" s="45"/>
      <c r="C352" s="45"/>
      <c r="D352" s="45"/>
      <c r="E352" s="44"/>
      <c r="F352" s="45"/>
      <c r="G352" s="45"/>
      <c r="H352" s="46"/>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44"/>
      <c r="BB352" s="44"/>
      <c r="BC352" s="44"/>
      <c r="BD352" s="44"/>
      <c r="BE352" s="44"/>
      <c r="BF352" s="44"/>
    </row>
    <row r="353" spans="1:58" ht="13.5" customHeight="1">
      <c r="A353" s="45"/>
      <c r="B353" s="45"/>
      <c r="C353" s="45"/>
      <c r="D353" s="45"/>
      <c r="E353" s="44"/>
      <c r="F353" s="45"/>
      <c r="G353" s="45"/>
      <c r="H353" s="46"/>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c r="BA353" s="44"/>
      <c r="BB353" s="44"/>
      <c r="BC353" s="44"/>
      <c r="BD353" s="44"/>
      <c r="BE353" s="44"/>
      <c r="BF353" s="44"/>
    </row>
    <row r="354" spans="1:58" ht="13.5" customHeight="1">
      <c r="A354" s="45"/>
      <c r="B354" s="45"/>
      <c r="C354" s="45"/>
      <c r="D354" s="45"/>
      <c r="E354" s="44"/>
      <c r="F354" s="45"/>
      <c r="G354" s="45"/>
      <c r="H354" s="46"/>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44"/>
      <c r="BB354" s="44"/>
      <c r="BC354" s="44"/>
      <c r="BD354" s="44"/>
      <c r="BE354" s="44"/>
      <c r="BF354" s="44"/>
    </row>
    <row r="355" spans="1:58" ht="13.5" customHeight="1">
      <c r="A355" s="45"/>
      <c r="B355" s="45"/>
      <c r="C355" s="45"/>
      <c r="D355" s="45"/>
      <c r="E355" s="44"/>
      <c r="F355" s="45"/>
      <c r="G355" s="45"/>
      <c r="H355" s="46"/>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c r="BE355" s="44"/>
      <c r="BF355" s="44"/>
    </row>
    <row r="356" spans="1:58" ht="13.5" customHeight="1">
      <c r="A356" s="45"/>
      <c r="B356" s="45"/>
      <c r="C356" s="45"/>
      <c r="D356" s="45"/>
      <c r="E356" s="44"/>
      <c r="F356" s="45"/>
      <c r="G356" s="45"/>
      <c r="H356" s="46"/>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c r="BE356" s="44"/>
      <c r="BF356" s="44"/>
    </row>
    <row r="357" spans="1:58" ht="13.5" customHeight="1">
      <c r="A357" s="45"/>
      <c r="B357" s="45"/>
      <c r="C357" s="45"/>
      <c r="D357" s="45"/>
      <c r="E357" s="44"/>
      <c r="F357" s="45"/>
      <c r="G357" s="45"/>
      <c r="H357" s="46"/>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c r="BE357" s="44"/>
      <c r="BF357" s="44"/>
    </row>
    <row r="358" spans="1:58" ht="13.5" customHeight="1">
      <c r="A358" s="45"/>
      <c r="B358" s="45"/>
      <c r="C358" s="45"/>
      <c r="D358" s="45"/>
      <c r="E358" s="44"/>
      <c r="F358" s="45"/>
      <c r="G358" s="45"/>
      <c r="H358" s="46"/>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c r="BE358" s="44"/>
      <c r="BF358" s="44"/>
    </row>
    <row r="359" spans="1:58" ht="13.5" customHeight="1">
      <c r="A359" s="45"/>
      <c r="B359" s="45"/>
      <c r="C359" s="45"/>
      <c r="D359" s="45"/>
      <c r="E359" s="44"/>
      <c r="F359" s="45"/>
      <c r="G359" s="45"/>
      <c r="H359" s="46"/>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c r="BE359" s="44"/>
      <c r="BF359" s="44"/>
    </row>
    <row r="360" spans="1:58" ht="13.5" customHeight="1">
      <c r="A360" s="45"/>
      <c r="B360" s="45"/>
      <c r="C360" s="45"/>
      <c r="D360" s="45"/>
      <c r="E360" s="44"/>
      <c r="F360" s="45"/>
      <c r="G360" s="45"/>
      <c r="H360" s="46"/>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c r="BA360" s="44"/>
      <c r="BB360" s="44"/>
      <c r="BC360" s="44"/>
      <c r="BD360" s="44"/>
      <c r="BE360" s="44"/>
      <c r="BF360" s="44"/>
    </row>
    <row r="361" spans="1:58" ht="13.5" customHeight="1">
      <c r="A361" s="45"/>
      <c r="B361" s="45"/>
      <c r="C361" s="45"/>
      <c r="D361" s="45"/>
      <c r="E361" s="44"/>
      <c r="F361" s="45"/>
      <c r="G361" s="45"/>
      <c r="H361" s="46"/>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c r="BF361" s="44"/>
    </row>
    <row r="362" spans="1:58" ht="13.5" customHeight="1">
      <c r="A362" s="45"/>
      <c r="B362" s="45"/>
      <c r="C362" s="45"/>
      <c r="D362" s="45"/>
      <c r="E362" s="44"/>
      <c r="F362" s="45"/>
      <c r="G362" s="45"/>
      <c r="H362" s="46"/>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c r="BF362" s="44"/>
    </row>
    <row r="363" spans="1:58" ht="13.5" customHeight="1">
      <c r="A363" s="45"/>
      <c r="B363" s="45"/>
      <c r="C363" s="45"/>
      <c r="D363" s="45"/>
      <c r="E363" s="44"/>
      <c r="F363" s="45"/>
      <c r="G363" s="45"/>
      <c r="H363" s="46"/>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c r="BE363" s="44"/>
      <c r="BF363" s="44"/>
    </row>
    <row r="364" spans="1:58" ht="13.5" customHeight="1">
      <c r="A364" s="45"/>
      <c r="B364" s="45"/>
      <c r="C364" s="45"/>
      <c r="D364" s="45"/>
      <c r="E364" s="44"/>
      <c r="F364" s="45"/>
      <c r="G364" s="45"/>
      <c r="H364" s="46"/>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row>
    <row r="365" spans="1:58" ht="13.5" customHeight="1">
      <c r="A365" s="45"/>
      <c r="B365" s="45"/>
      <c r="C365" s="45"/>
      <c r="D365" s="45"/>
      <c r="E365" s="44"/>
      <c r="F365" s="45"/>
      <c r="G365" s="45"/>
      <c r="H365" s="46"/>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c r="BE365" s="44"/>
      <c r="BF365" s="44"/>
    </row>
    <row r="366" spans="1:58" ht="13.5" customHeight="1">
      <c r="A366" s="45"/>
      <c r="B366" s="45"/>
      <c r="C366" s="45"/>
      <c r="D366" s="45"/>
      <c r="E366" s="44"/>
      <c r="F366" s="45"/>
      <c r="G366" s="45"/>
      <c r="H366" s="46"/>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c r="BE366" s="44"/>
      <c r="BF366" s="44"/>
    </row>
    <row r="367" spans="1:58" ht="13.5" customHeight="1">
      <c r="A367" s="45"/>
      <c r="B367" s="45"/>
      <c r="C367" s="45"/>
      <c r="D367" s="45"/>
      <c r="E367" s="44"/>
      <c r="F367" s="45"/>
      <c r="G367" s="45"/>
      <c r="H367" s="46"/>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c r="BA367" s="44"/>
      <c r="BB367" s="44"/>
      <c r="BC367" s="44"/>
      <c r="BD367" s="44"/>
      <c r="BE367" s="44"/>
      <c r="BF367" s="44"/>
    </row>
    <row r="368" spans="1:58" ht="13.5" customHeight="1">
      <c r="A368" s="45"/>
      <c r="B368" s="45"/>
      <c r="C368" s="45"/>
      <c r="D368" s="45"/>
      <c r="E368" s="44"/>
      <c r="F368" s="45"/>
      <c r="G368" s="45"/>
      <c r="H368" s="46"/>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c r="BE368" s="44"/>
      <c r="BF368" s="44"/>
    </row>
    <row r="369" spans="1:58" ht="13.5" customHeight="1">
      <c r="A369" s="45"/>
      <c r="B369" s="45"/>
      <c r="C369" s="45"/>
      <c r="D369" s="45"/>
      <c r="E369" s="44"/>
      <c r="F369" s="45"/>
      <c r="G369" s="45"/>
      <c r="H369" s="46"/>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c r="BE369" s="44"/>
      <c r="BF369" s="44"/>
    </row>
    <row r="370" spans="1:58" ht="13.5" customHeight="1">
      <c r="A370" s="45"/>
      <c r="B370" s="45"/>
      <c r="C370" s="45"/>
      <c r="D370" s="45"/>
      <c r="E370" s="44"/>
      <c r="F370" s="45"/>
      <c r="G370" s="45"/>
      <c r="H370" s="46"/>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c r="BE370" s="44"/>
      <c r="BF370" s="44"/>
    </row>
    <row r="371" spans="1:58" ht="13.5" customHeight="1">
      <c r="A371" s="45"/>
      <c r="B371" s="45"/>
      <c r="C371" s="45"/>
      <c r="D371" s="45"/>
      <c r="E371" s="44"/>
      <c r="F371" s="45"/>
      <c r="G371" s="45"/>
      <c r="H371" s="46"/>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44"/>
      <c r="BB371" s="44"/>
      <c r="BC371" s="44"/>
      <c r="BD371" s="44"/>
      <c r="BE371" s="44"/>
      <c r="BF371" s="44"/>
    </row>
    <row r="372" spans="1:58" ht="13.5" customHeight="1">
      <c r="A372" s="45"/>
      <c r="B372" s="45"/>
      <c r="C372" s="45"/>
      <c r="D372" s="45"/>
      <c r="E372" s="44"/>
      <c r="F372" s="45"/>
      <c r="G372" s="45"/>
      <c r="H372" s="46"/>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c r="AY372" s="44"/>
      <c r="AZ372" s="44"/>
      <c r="BA372" s="44"/>
      <c r="BB372" s="44"/>
      <c r="BC372" s="44"/>
      <c r="BD372" s="44"/>
      <c r="BE372" s="44"/>
      <c r="BF372" s="44"/>
    </row>
    <row r="373" spans="1:58" ht="13.5" customHeight="1">
      <c r="A373" s="45"/>
      <c r="B373" s="45"/>
      <c r="C373" s="45"/>
      <c r="D373" s="45"/>
      <c r="E373" s="44"/>
      <c r="F373" s="45"/>
      <c r="G373" s="45"/>
      <c r="H373" s="46"/>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c r="BA373" s="44"/>
      <c r="BB373" s="44"/>
      <c r="BC373" s="44"/>
      <c r="BD373" s="44"/>
      <c r="BE373" s="44"/>
      <c r="BF373" s="44"/>
    </row>
    <row r="374" spans="1:58" ht="13.5" customHeight="1">
      <c r="A374" s="45"/>
      <c r="B374" s="45"/>
      <c r="C374" s="45"/>
      <c r="D374" s="45"/>
      <c r="E374" s="44"/>
      <c r="F374" s="45"/>
      <c r="G374" s="45"/>
      <c r="H374" s="46"/>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c r="BE374" s="44"/>
      <c r="BF374" s="44"/>
    </row>
    <row r="375" spans="1:58" ht="13.5" customHeight="1">
      <c r="A375" s="45"/>
      <c r="B375" s="45"/>
      <c r="C375" s="45"/>
      <c r="D375" s="45"/>
      <c r="E375" s="44"/>
      <c r="F375" s="45"/>
      <c r="G375" s="45"/>
      <c r="H375" s="46"/>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c r="BE375" s="44"/>
      <c r="BF375" s="44"/>
    </row>
    <row r="376" spans="1:58" ht="13.5" customHeight="1">
      <c r="A376" s="45"/>
      <c r="B376" s="45"/>
      <c r="C376" s="45"/>
      <c r="D376" s="45"/>
      <c r="E376" s="44"/>
      <c r="F376" s="45"/>
      <c r="G376" s="45"/>
      <c r="H376" s="46"/>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c r="BE376" s="44"/>
      <c r="BF376" s="44"/>
    </row>
    <row r="377" spans="1:58" ht="13.5" customHeight="1">
      <c r="A377" s="45"/>
      <c r="B377" s="45"/>
      <c r="C377" s="45"/>
      <c r="D377" s="45"/>
      <c r="E377" s="44"/>
      <c r="F377" s="45"/>
      <c r="G377" s="45"/>
      <c r="H377" s="46"/>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c r="BE377" s="44"/>
      <c r="BF377" s="44"/>
    </row>
    <row r="378" spans="1:58" ht="13.5" customHeight="1">
      <c r="A378" s="45"/>
      <c r="B378" s="45"/>
      <c r="C378" s="45"/>
      <c r="D378" s="45"/>
      <c r="E378" s="44"/>
      <c r="F378" s="45"/>
      <c r="G378" s="45"/>
      <c r="H378" s="46"/>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c r="BC378" s="44"/>
      <c r="BD378" s="44"/>
      <c r="BE378" s="44"/>
      <c r="BF378" s="44"/>
    </row>
    <row r="379" spans="1:58" ht="13.5" customHeight="1">
      <c r="A379" s="45"/>
      <c r="B379" s="45"/>
      <c r="C379" s="45"/>
      <c r="D379" s="45"/>
      <c r="E379" s="44"/>
      <c r="F379" s="45"/>
      <c r="G379" s="45"/>
      <c r="H379" s="46"/>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c r="BF379" s="44"/>
    </row>
    <row r="380" spans="1:58" ht="13.5" customHeight="1">
      <c r="A380" s="45"/>
      <c r="B380" s="45"/>
      <c r="C380" s="45"/>
      <c r="D380" s="45"/>
      <c r="E380" s="44"/>
      <c r="F380" s="45"/>
      <c r="G380" s="45"/>
      <c r="H380" s="46"/>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c r="BF380" s="44"/>
    </row>
    <row r="381" spans="1:58" ht="13.5" customHeight="1">
      <c r="A381" s="45"/>
      <c r="B381" s="45"/>
      <c r="C381" s="45"/>
      <c r="D381" s="45"/>
      <c r="E381" s="44"/>
      <c r="F381" s="45"/>
      <c r="G381" s="45"/>
      <c r="H381" s="46"/>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c r="BE381" s="44"/>
      <c r="BF381" s="44"/>
    </row>
    <row r="382" spans="1:58" ht="13.5" customHeight="1">
      <c r="A382" s="45"/>
      <c r="B382" s="45"/>
      <c r="C382" s="45"/>
      <c r="D382" s="45"/>
      <c r="E382" s="44"/>
      <c r="F382" s="45"/>
      <c r="G382" s="45"/>
      <c r="H382" s="46"/>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c r="BA382" s="44"/>
      <c r="BB382" s="44"/>
      <c r="BC382" s="44"/>
      <c r="BD382" s="44"/>
      <c r="BE382" s="44"/>
      <c r="BF382" s="44"/>
    </row>
    <row r="383" spans="1:58" ht="13.5" customHeight="1">
      <c r="A383" s="45"/>
      <c r="B383" s="45"/>
      <c r="C383" s="45"/>
      <c r="D383" s="45"/>
      <c r="E383" s="44"/>
      <c r="F383" s="45"/>
      <c r="G383" s="45"/>
      <c r="H383" s="46"/>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c r="BE383" s="44"/>
      <c r="BF383" s="44"/>
    </row>
    <row r="384" spans="1:58" ht="13.5" customHeight="1">
      <c r="A384" s="45"/>
      <c r="B384" s="45"/>
      <c r="C384" s="45"/>
      <c r="D384" s="45"/>
      <c r="E384" s="44"/>
      <c r="F384" s="45"/>
      <c r="G384" s="45"/>
      <c r="H384" s="46"/>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c r="BF384" s="44"/>
    </row>
    <row r="385" spans="1:58" ht="13.5" customHeight="1">
      <c r="A385" s="45"/>
      <c r="B385" s="45"/>
      <c r="C385" s="45"/>
      <c r="D385" s="45"/>
      <c r="E385" s="44"/>
      <c r="F385" s="45"/>
      <c r="G385" s="45"/>
      <c r="H385" s="46"/>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c r="BE385" s="44"/>
      <c r="BF385" s="44"/>
    </row>
    <row r="386" spans="1:58" ht="13.5" customHeight="1">
      <c r="A386" s="45"/>
      <c r="B386" s="45"/>
      <c r="C386" s="45"/>
      <c r="D386" s="45"/>
      <c r="E386" s="44"/>
      <c r="F386" s="45"/>
      <c r="G386" s="45"/>
      <c r="H386" s="46"/>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c r="BE386" s="44"/>
      <c r="BF386" s="44"/>
    </row>
    <row r="387" spans="1:58" ht="13.5" customHeight="1">
      <c r="A387" s="45"/>
      <c r="B387" s="45"/>
      <c r="C387" s="45"/>
      <c r="D387" s="45"/>
      <c r="E387" s="44"/>
      <c r="F387" s="45"/>
      <c r="G387" s="45"/>
      <c r="H387" s="46"/>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c r="BF387" s="44"/>
    </row>
    <row r="388" spans="1:58" ht="13.5" customHeight="1">
      <c r="A388" s="45"/>
      <c r="B388" s="45"/>
      <c r="C388" s="45"/>
      <c r="D388" s="45"/>
      <c r="E388" s="44"/>
      <c r="F388" s="45"/>
      <c r="G388" s="45"/>
      <c r="H388" s="46"/>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44"/>
      <c r="BB388" s="44"/>
      <c r="BC388" s="44"/>
      <c r="BD388" s="44"/>
      <c r="BE388" s="44"/>
      <c r="BF388" s="44"/>
    </row>
    <row r="389" spans="1:58" ht="13.5" customHeight="1">
      <c r="A389" s="45"/>
      <c r="B389" s="45"/>
      <c r="C389" s="45"/>
      <c r="D389" s="45"/>
      <c r="E389" s="44"/>
      <c r="F389" s="45"/>
      <c r="G389" s="45"/>
      <c r="H389" s="46"/>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c r="BA389" s="44"/>
      <c r="BB389" s="44"/>
      <c r="BC389" s="44"/>
      <c r="BD389" s="44"/>
      <c r="BE389" s="44"/>
      <c r="BF389" s="44"/>
    </row>
    <row r="390" spans="1:58" ht="13.5" customHeight="1">
      <c r="A390" s="45"/>
      <c r="B390" s="45"/>
      <c r="C390" s="45"/>
      <c r="D390" s="45"/>
      <c r="E390" s="44"/>
      <c r="F390" s="45"/>
      <c r="G390" s="45"/>
      <c r="H390" s="46"/>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c r="BA390" s="44"/>
      <c r="BB390" s="44"/>
      <c r="BC390" s="44"/>
      <c r="BD390" s="44"/>
      <c r="BE390" s="44"/>
      <c r="BF390" s="44"/>
    </row>
    <row r="391" spans="1:58" ht="13.5" customHeight="1">
      <c r="A391" s="45"/>
      <c r="B391" s="45"/>
      <c r="C391" s="45"/>
      <c r="D391" s="45"/>
      <c r="E391" s="44"/>
      <c r="F391" s="45"/>
      <c r="G391" s="45"/>
      <c r="H391" s="46"/>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c r="BA391" s="44"/>
      <c r="BB391" s="44"/>
      <c r="BC391" s="44"/>
      <c r="BD391" s="44"/>
      <c r="BE391" s="44"/>
      <c r="BF391" s="44"/>
    </row>
    <row r="392" spans="1:58" ht="13.5" customHeight="1">
      <c r="A392" s="45"/>
      <c r="B392" s="45"/>
      <c r="C392" s="45"/>
      <c r="D392" s="45"/>
      <c r="E392" s="44"/>
      <c r="F392" s="45"/>
      <c r="G392" s="45"/>
      <c r="H392" s="46"/>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c r="BE392" s="44"/>
      <c r="BF392" s="44"/>
    </row>
    <row r="393" spans="1:58" ht="13.5" customHeight="1">
      <c r="A393" s="45"/>
      <c r="B393" s="45"/>
      <c r="C393" s="45"/>
      <c r="D393" s="45"/>
      <c r="E393" s="44"/>
      <c r="F393" s="45"/>
      <c r="G393" s="45"/>
      <c r="H393" s="46"/>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c r="BE393" s="44"/>
      <c r="BF393" s="44"/>
    </row>
    <row r="394" spans="1:58" ht="13.5" customHeight="1">
      <c r="A394" s="45"/>
      <c r="B394" s="45"/>
      <c r="C394" s="45"/>
      <c r="D394" s="45"/>
      <c r="E394" s="44"/>
      <c r="F394" s="45"/>
      <c r="G394" s="45"/>
      <c r="H394" s="46"/>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c r="BF394" s="44"/>
    </row>
    <row r="395" spans="1:58" ht="13.5" customHeight="1">
      <c r="A395" s="45"/>
      <c r="B395" s="45"/>
      <c r="C395" s="45"/>
      <c r="D395" s="45"/>
      <c r="E395" s="44"/>
      <c r="F395" s="45"/>
      <c r="G395" s="45"/>
      <c r="H395" s="46"/>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c r="BF395" s="44"/>
    </row>
    <row r="396" spans="1:58" ht="13.5" customHeight="1">
      <c r="A396" s="45"/>
      <c r="B396" s="45"/>
      <c r="C396" s="45"/>
      <c r="D396" s="45"/>
      <c r="E396" s="44"/>
      <c r="F396" s="45"/>
      <c r="G396" s="45"/>
      <c r="H396" s="46"/>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c r="BF396" s="44"/>
    </row>
    <row r="397" spans="1:58" ht="13.5" customHeight="1">
      <c r="A397" s="45"/>
      <c r="B397" s="45"/>
      <c r="C397" s="45"/>
      <c r="D397" s="45"/>
      <c r="E397" s="44"/>
      <c r="F397" s="45"/>
      <c r="G397" s="45"/>
      <c r="H397" s="46"/>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44"/>
      <c r="BE397" s="44"/>
      <c r="BF397" s="44"/>
    </row>
    <row r="398" spans="1:58" ht="13.5" customHeight="1">
      <c r="A398" s="45"/>
      <c r="B398" s="45"/>
      <c r="C398" s="45"/>
      <c r="D398" s="45"/>
      <c r="E398" s="44"/>
      <c r="F398" s="45"/>
      <c r="G398" s="45"/>
      <c r="H398" s="46"/>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c r="BE398" s="44"/>
      <c r="BF398" s="44"/>
    </row>
    <row r="399" spans="1:58" ht="13.5" customHeight="1">
      <c r="A399" s="45"/>
      <c r="B399" s="45"/>
      <c r="C399" s="45"/>
      <c r="D399" s="45"/>
      <c r="E399" s="44"/>
      <c r="F399" s="45"/>
      <c r="G399" s="45"/>
      <c r="H399" s="46"/>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c r="BE399" s="44"/>
      <c r="BF399" s="44"/>
    </row>
    <row r="400" spans="1:58" ht="13.5" customHeight="1">
      <c r="A400" s="45"/>
      <c r="B400" s="45"/>
      <c r="C400" s="45"/>
      <c r="D400" s="45"/>
      <c r="E400" s="44"/>
      <c r="F400" s="45"/>
      <c r="G400" s="45"/>
      <c r="H400" s="46"/>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c r="BF400" s="44"/>
    </row>
    <row r="401" spans="1:58" ht="13.5" customHeight="1">
      <c r="A401" s="45"/>
      <c r="B401" s="45"/>
      <c r="C401" s="45"/>
      <c r="D401" s="45"/>
      <c r="E401" s="44"/>
      <c r="F401" s="45"/>
      <c r="G401" s="45"/>
      <c r="H401" s="46"/>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c r="BA401" s="44"/>
      <c r="BB401" s="44"/>
      <c r="BC401" s="44"/>
      <c r="BD401" s="44"/>
      <c r="BE401" s="44"/>
      <c r="BF401" s="44"/>
    </row>
    <row r="402" spans="1:58" ht="13.5" customHeight="1">
      <c r="A402" s="45"/>
      <c r="B402" s="45"/>
      <c r="C402" s="45"/>
      <c r="D402" s="45"/>
      <c r="E402" s="44"/>
      <c r="F402" s="45"/>
      <c r="G402" s="45"/>
      <c r="H402" s="46"/>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c r="BA402" s="44"/>
      <c r="BB402" s="44"/>
      <c r="BC402" s="44"/>
      <c r="BD402" s="44"/>
      <c r="BE402" s="44"/>
      <c r="BF402" s="44"/>
    </row>
    <row r="403" spans="1:58" ht="13.5" customHeight="1">
      <c r="A403" s="45"/>
      <c r="B403" s="45"/>
      <c r="C403" s="45"/>
      <c r="D403" s="45"/>
      <c r="E403" s="44"/>
      <c r="F403" s="45"/>
      <c r="G403" s="45"/>
      <c r="H403" s="46"/>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c r="BE403" s="44"/>
      <c r="BF403" s="44"/>
    </row>
    <row r="404" spans="1:58" ht="13.5" customHeight="1">
      <c r="A404" s="45"/>
      <c r="B404" s="45"/>
      <c r="C404" s="45"/>
      <c r="D404" s="45"/>
      <c r="E404" s="44"/>
      <c r="F404" s="45"/>
      <c r="G404" s="45"/>
      <c r="H404" s="46"/>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c r="BA404" s="44"/>
      <c r="BB404" s="44"/>
      <c r="BC404" s="44"/>
      <c r="BD404" s="44"/>
      <c r="BE404" s="44"/>
      <c r="BF404" s="44"/>
    </row>
    <row r="405" spans="1:58" ht="13.5" customHeight="1">
      <c r="A405" s="45"/>
      <c r="B405" s="45"/>
      <c r="C405" s="45"/>
      <c r="D405" s="45"/>
      <c r="E405" s="44"/>
      <c r="F405" s="45"/>
      <c r="G405" s="45"/>
      <c r="H405" s="46"/>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c r="BA405" s="44"/>
      <c r="BB405" s="44"/>
      <c r="BC405" s="44"/>
      <c r="BD405" s="44"/>
      <c r="BE405" s="44"/>
      <c r="BF405" s="44"/>
    </row>
    <row r="406" spans="1:58" ht="13.5" customHeight="1">
      <c r="A406" s="45"/>
      <c r="B406" s="45"/>
      <c r="C406" s="45"/>
      <c r="D406" s="45"/>
      <c r="E406" s="44"/>
      <c r="F406" s="45"/>
      <c r="G406" s="45"/>
      <c r="H406" s="46"/>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c r="BA406" s="44"/>
      <c r="BB406" s="44"/>
      <c r="BC406" s="44"/>
      <c r="BD406" s="44"/>
      <c r="BE406" s="44"/>
      <c r="BF406" s="44"/>
    </row>
    <row r="407" spans="1:58" ht="13.5" customHeight="1">
      <c r="A407" s="45"/>
      <c r="B407" s="45"/>
      <c r="C407" s="45"/>
      <c r="D407" s="45"/>
      <c r="E407" s="44"/>
      <c r="F407" s="45"/>
      <c r="G407" s="45"/>
      <c r="H407" s="46"/>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c r="BA407" s="44"/>
      <c r="BB407" s="44"/>
      <c r="BC407" s="44"/>
      <c r="BD407" s="44"/>
      <c r="BE407" s="44"/>
      <c r="BF407" s="44"/>
    </row>
    <row r="408" spans="1:58" ht="13.5" customHeight="1">
      <c r="A408" s="45"/>
      <c r="B408" s="45"/>
      <c r="C408" s="45"/>
      <c r="D408" s="45"/>
      <c r="E408" s="44"/>
      <c r="F408" s="45"/>
      <c r="G408" s="45"/>
      <c r="H408" s="46"/>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c r="BE408" s="44"/>
      <c r="BF408" s="44"/>
    </row>
    <row r="409" spans="1:58" ht="13.5" customHeight="1">
      <c r="A409" s="45"/>
      <c r="B409" s="45"/>
      <c r="C409" s="45"/>
      <c r="D409" s="45"/>
      <c r="E409" s="44"/>
      <c r="F409" s="45"/>
      <c r="G409" s="45"/>
      <c r="H409" s="46"/>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44"/>
      <c r="BD409" s="44"/>
      <c r="BE409" s="44"/>
      <c r="BF409" s="44"/>
    </row>
    <row r="410" spans="1:58" ht="13.5" customHeight="1">
      <c r="A410" s="45"/>
      <c r="B410" s="45"/>
      <c r="C410" s="45"/>
      <c r="D410" s="45"/>
      <c r="E410" s="44"/>
      <c r="F410" s="45"/>
      <c r="G410" s="45"/>
      <c r="H410" s="46"/>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c r="BA410" s="44"/>
      <c r="BB410" s="44"/>
      <c r="BC410" s="44"/>
      <c r="BD410" s="44"/>
      <c r="BE410" s="44"/>
      <c r="BF410" s="44"/>
    </row>
    <row r="411" spans="1:58" ht="13.5" customHeight="1">
      <c r="A411" s="45"/>
      <c r="B411" s="45"/>
      <c r="C411" s="45"/>
      <c r="D411" s="45"/>
      <c r="E411" s="44"/>
      <c r="F411" s="45"/>
      <c r="G411" s="45"/>
      <c r="H411" s="46"/>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c r="BA411" s="44"/>
      <c r="BB411" s="44"/>
      <c r="BC411" s="44"/>
      <c r="BD411" s="44"/>
      <c r="BE411" s="44"/>
      <c r="BF411" s="44"/>
    </row>
    <row r="412" spans="1:58" ht="13.5" customHeight="1">
      <c r="A412" s="45"/>
      <c r="B412" s="45"/>
      <c r="C412" s="45"/>
      <c r="D412" s="45"/>
      <c r="E412" s="44"/>
      <c r="F412" s="45"/>
      <c r="G412" s="45"/>
      <c r="H412" s="46"/>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c r="BE412" s="44"/>
      <c r="BF412" s="44"/>
    </row>
    <row r="413" spans="1:58" ht="13.5" customHeight="1">
      <c r="A413" s="45"/>
      <c r="B413" s="45"/>
      <c r="C413" s="45"/>
      <c r="D413" s="45"/>
      <c r="E413" s="44"/>
      <c r="F413" s="45"/>
      <c r="G413" s="45"/>
      <c r="H413" s="46"/>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c r="BE413" s="44"/>
      <c r="BF413" s="44"/>
    </row>
    <row r="414" spans="1:58" ht="13.5" customHeight="1">
      <c r="A414" s="45"/>
      <c r="B414" s="45"/>
      <c r="C414" s="45"/>
      <c r="D414" s="45"/>
      <c r="E414" s="44"/>
      <c r="F414" s="45"/>
      <c r="G414" s="45"/>
      <c r="H414" s="46"/>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c r="BA414" s="44"/>
      <c r="BB414" s="44"/>
      <c r="BC414" s="44"/>
      <c r="BD414" s="44"/>
      <c r="BE414" s="44"/>
      <c r="BF414" s="44"/>
    </row>
    <row r="415" spans="1:58" ht="13.5" customHeight="1">
      <c r="A415" s="45"/>
      <c r="B415" s="45"/>
      <c r="C415" s="45"/>
      <c r="D415" s="45"/>
      <c r="E415" s="44"/>
      <c r="F415" s="45"/>
      <c r="G415" s="45"/>
      <c r="H415" s="46"/>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c r="BC415" s="44"/>
      <c r="BD415" s="44"/>
      <c r="BE415" s="44"/>
      <c r="BF415" s="44"/>
    </row>
    <row r="416" spans="1:58" ht="13.5" customHeight="1">
      <c r="A416" s="45"/>
      <c r="B416" s="45"/>
      <c r="C416" s="45"/>
      <c r="D416" s="45"/>
      <c r="E416" s="44"/>
      <c r="F416" s="45"/>
      <c r="G416" s="45"/>
      <c r="H416" s="46"/>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c r="BC416" s="44"/>
      <c r="BD416" s="44"/>
      <c r="BE416" s="44"/>
      <c r="BF416" s="44"/>
    </row>
    <row r="417" spans="1:58" ht="13.5" customHeight="1">
      <c r="A417" s="45"/>
      <c r="B417" s="45"/>
      <c r="C417" s="45"/>
      <c r="D417" s="45"/>
      <c r="E417" s="44"/>
      <c r="F417" s="45"/>
      <c r="G417" s="45"/>
      <c r="H417" s="46"/>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c r="BA417" s="44"/>
      <c r="BB417" s="44"/>
      <c r="BC417" s="44"/>
      <c r="BD417" s="44"/>
      <c r="BE417" s="44"/>
      <c r="BF417" s="44"/>
    </row>
    <row r="418" spans="1:58" ht="13.5" customHeight="1">
      <c r="A418" s="45"/>
      <c r="B418" s="45"/>
      <c r="C418" s="45"/>
      <c r="D418" s="45"/>
      <c r="E418" s="44"/>
      <c r="F418" s="45"/>
      <c r="G418" s="45"/>
      <c r="H418" s="46"/>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c r="BA418" s="44"/>
      <c r="BB418" s="44"/>
      <c r="BC418" s="44"/>
      <c r="BD418" s="44"/>
      <c r="BE418" s="44"/>
      <c r="BF418" s="44"/>
    </row>
    <row r="419" spans="1:58" ht="13.5" customHeight="1">
      <c r="A419" s="45"/>
      <c r="B419" s="45"/>
      <c r="C419" s="45"/>
      <c r="D419" s="45"/>
      <c r="E419" s="44"/>
      <c r="F419" s="45"/>
      <c r="G419" s="45"/>
      <c r="H419" s="46"/>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c r="BA419" s="44"/>
      <c r="BB419" s="44"/>
      <c r="BC419" s="44"/>
      <c r="BD419" s="44"/>
      <c r="BE419" s="44"/>
      <c r="BF419" s="44"/>
    </row>
    <row r="420" spans="1:58" ht="13.5" customHeight="1">
      <c r="A420" s="45"/>
      <c r="B420" s="45"/>
      <c r="C420" s="45"/>
      <c r="D420" s="45"/>
      <c r="E420" s="44"/>
      <c r="F420" s="45"/>
      <c r="G420" s="45"/>
      <c r="H420" s="46"/>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c r="BA420" s="44"/>
      <c r="BB420" s="44"/>
      <c r="BC420" s="44"/>
      <c r="BD420" s="44"/>
      <c r="BE420" s="44"/>
      <c r="BF420" s="44"/>
    </row>
    <row r="421" spans="1:58" ht="13.5" customHeight="1">
      <c r="A421" s="45"/>
      <c r="B421" s="45"/>
      <c r="C421" s="45"/>
      <c r="D421" s="45"/>
      <c r="E421" s="44"/>
      <c r="F421" s="45"/>
      <c r="G421" s="45"/>
      <c r="H421" s="46"/>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44"/>
      <c r="BD421" s="44"/>
      <c r="BE421" s="44"/>
      <c r="BF421" s="44"/>
    </row>
    <row r="422" spans="1:58" ht="13.5" customHeight="1">
      <c r="A422" s="45"/>
      <c r="B422" s="45"/>
      <c r="C422" s="45"/>
      <c r="D422" s="45"/>
      <c r="E422" s="44"/>
      <c r="F422" s="45"/>
      <c r="G422" s="45"/>
      <c r="H422" s="46"/>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44"/>
      <c r="BD422" s="44"/>
      <c r="BE422" s="44"/>
      <c r="BF422" s="44"/>
    </row>
    <row r="423" spans="1:58" ht="13.5" customHeight="1">
      <c r="A423" s="45"/>
      <c r="B423" s="45"/>
      <c r="C423" s="45"/>
      <c r="D423" s="45"/>
      <c r="E423" s="44"/>
      <c r="F423" s="45"/>
      <c r="G423" s="45"/>
      <c r="H423" s="46"/>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c r="BA423" s="44"/>
      <c r="BB423" s="44"/>
      <c r="BC423" s="44"/>
      <c r="BD423" s="44"/>
      <c r="BE423" s="44"/>
      <c r="BF423" s="44"/>
    </row>
    <row r="424" spans="1:58" ht="13.5" customHeight="1">
      <c r="A424" s="45"/>
      <c r="B424" s="45"/>
      <c r="C424" s="45"/>
      <c r="D424" s="45"/>
      <c r="E424" s="44"/>
      <c r="F424" s="45"/>
      <c r="G424" s="45"/>
      <c r="H424" s="46"/>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c r="BA424" s="44"/>
      <c r="BB424" s="44"/>
      <c r="BC424" s="44"/>
      <c r="BD424" s="44"/>
      <c r="BE424" s="44"/>
      <c r="BF424" s="44"/>
    </row>
    <row r="425" spans="1:58" ht="13.5" customHeight="1">
      <c r="A425" s="45"/>
      <c r="B425" s="45"/>
      <c r="C425" s="45"/>
      <c r="D425" s="45"/>
      <c r="E425" s="44"/>
      <c r="F425" s="45"/>
      <c r="G425" s="45"/>
      <c r="H425" s="46"/>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c r="BA425" s="44"/>
      <c r="BB425" s="44"/>
      <c r="BC425" s="44"/>
      <c r="BD425" s="44"/>
      <c r="BE425" s="44"/>
      <c r="BF425" s="44"/>
    </row>
    <row r="426" spans="1:58" ht="13.5" customHeight="1">
      <c r="A426" s="45"/>
      <c r="B426" s="45"/>
      <c r="C426" s="45"/>
      <c r="D426" s="45"/>
      <c r="E426" s="44"/>
      <c r="F426" s="45"/>
      <c r="G426" s="45"/>
      <c r="H426" s="46"/>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c r="BA426" s="44"/>
      <c r="BB426" s="44"/>
      <c r="BC426" s="44"/>
      <c r="BD426" s="44"/>
      <c r="BE426" s="44"/>
      <c r="BF426" s="44"/>
    </row>
    <row r="427" spans="1:58" ht="13.5" customHeight="1">
      <c r="A427" s="45"/>
      <c r="B427" s="45"/>
      <c r="C427" s="45"/>
      <c r="D427" s="45"/>
      <c r="E427" s="44"/>
      <c r="F427" s="45"/>
      <c r="G427" s="45"/>
      <c r="H427" s="46"/>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c r="BA427" s="44"/>
      <c r="BB427" s="44"/>
      <c r="BC427" s="44"/>
      <c r="BD427" s="44"/>
      <c r="BE427" s="44"/>
      <c r="BF427" s="44"/>
    </row>
    <row r="428" spans="1:58" ht="13.5" customHeight="1">
      <c r="A428" s="45"/>
      <c r="B428" s="45"/>
      <c r="C428" s="45"/>
      <c r="D428" s="45"/>
      <c r="E428" s="44"/>
      <c r="F428" s="45"/>
      <c r="G428" s="45"/>
      <c r="H428" s="46"/>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c r="BA428" s="44"/>
      <c r="BB428" s="44"/>
      <c r="BC428" s="44"/>
      <c r="BD428" s="44"/>
      <c r="BE428" s="44"/>
      <c r="BF428" s="44"/>
    </row>
    <row r="429" spans="1:58" ht="13.5" customHeight="1">
      <c r="A429" s="45"/>
      <c r="B429" s="45"/>
      <c r="C429" s="45"/>
      <c r="D429" s="45"/>
      <c r="E429" s="44"/>
      <c r="F429" s="45"/>
      <c r="G429" s="45"/>
      <c r="H429" s="46"/>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c r="BA429" s="44"/>
      <c r="BB429" s="44"/>
      <c r="BC429" s="44"/>
      <c r="BD429" s="44"/>
      <c r="BE429" s="44"/>
      <c r="BF429" s="44"/>
    </row>
    <row r="430" spans="1:58" ht="13.5" customHeight="1">
      <c r="A430" s="45"/>
      <c r="B430" s="45"/>
      <c r="C430" s="45"/>
      <c r="D430" s="45"/>
      <c r="E430" s="44"/>
      <c r="F430" s="45"/>
      <c r="G430" s="45"/>
      <c r="H430" s="46"/>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c r="BA430" s="44"/>
      <c r="BB430" s="44"/>
      <c r="BC430" s="44"/>
      <c r="BD430" s="44"/>
      <c r="BE430" s="44"/>
      <c r="BF430" s="44"/>
    </row>
    <row r="431" spans="1:58" ht="13.5" customHeight="1">
      <c r="A431" s="45"/>
      <c r="B431" s="45"/>
      <c r="C431" s="45"/>
      <c r="D431" s="45"/>
      <c r="E431" s="44"/>
      <c r="F431" s="45"/>
      <c r="G431" s="45"/>
      <c r="H431" s="46"/>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c r="BC431" s="44"/>
      <c r="BD431" s="44"/>
      <c r="BE431" s="44"/>
      <c r="BF431" s="44"/>
    </row>
    <row r="432" spans="1:58" ht="13.5" customHeight="1">
      <c r="A432" s="45"/>
      <c r="B432" s="45"/>
      <c r="C432" s="45"/>
      <c r="D432" s="45"/>
      <c r="E432" s="44"/>
      <c r="F432" s="45"/>
      <c r="G432" s="45"/>
      <c r="H432" s="46"/>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44"/>
      <c r="BD432" s="44"/>
      <c r="BE432" s="44"/>
      <c r="BF432" s="44"/>
    </row>
    <row r="433" spans="1:58" ht="13.5" customHeight="1">
      <c r="A433" s="45"/>
      <c r="B433" s="45"/>
      <c r="C433" s="45"/>
      <c r="D433" s="45"/>
      <c r="E433" s="44"/>
      <c r="F433" s="45"/>
      <c r="G433" s="45"/>
      <c r="H433" s="46"/>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c r="BA433" s="44"/>
      <c r="BB433" s="44"/>
      <c r="BC433" s="44"/>
      <c r="BD433" s="44"/>
      <c r="BE433" s="44"/>
      <c r="BF433" s="44"/>
    </row>
    <row r="434" spans="1:58" ht="13.5" customHeight="1">
      <c r="A434" s="45"/>
      <c r="B434" s="45"/>
      <c r="C434" s="45"/>
      <c r="D434" s="45"/>
      <c r="E434" s="44"/>
      <c r="F434" s="45"/>
      <c r="G434" s="45"/>
      <c r="H434" s="46"/>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c r="BE434" s="44"/>
      <c r="BF434" s="44"/>
    </row>
    <row r="435" spans="1:58" ht="13.5" customHeight="1">
      <c r="A435" s="45"/>
      <c r="B435" s="45"/>
      <c r="C435" s="45"/>
      <c r="D435" s="45"/>
      <c r="E435" s="44"/>
      <c r="F435" s="45"/>
      <c r="G435" s="45"/>
      <c r="H435" s="46"/>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c r="BE435" s="44"/>
      <c r="BF435" s="44"/>
    </row>
    <row r="436" spans="1:58" ht="13.5" customHeight="1">
      <c r="A436" s="45"/>
      <c r="B436" s="45"/>
      <c r="C436" s="45"/>
      <c r="D436" s="45"/>
      <c r="E436" s="44"/>
      <c r="F436" s="45"/>
      <c r="G436" s="45"/>
      <c r="H436" s="46"/>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c r="BA436" s="44"/>
      <c r="BB436" s="44"/>
      <c r="BC436" s="44"/>
      <c r="BD436" s="44"/>
      <c r="BE436" s="44"/>
      <c r="BF436" s="44"/>
    </row>
    <row r="437" spans="1:58" ht="13.5" customHeight="1">
      <c r="A437" s="45"/>
      <c r="B437" s="45"/>
      <c r="C437" s="45"/>
      <c r="D437" s="45"/>
      <c r="E437" s="44"/>
      <c r="F437" s="45"/>
      <c r="G437" s="45"/>
      <c r="H437" s="46"/>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c r="BA437" s="44"/>
      <c r="BB437" s="44"/>
      <c r="BC437" s="44"/>
      <c r="BD437" s="44"/>
      <c r="BE437" s="44"/>
      <c r="BF437" s="44"/>
    </row>
    <row r="438" spans="1:58" ht="13.5" customHeight="1">
      <c r="A438" s="45"/>
      <c r="B438" s="45"/>
      <c r="C438" s="45"/>
      <c r="D438" s="45"/>
      <c r="E438" s="44"/>
      <c r="F438" s="45"/>
      <c r="G438" s="45"/>
      <c r="H438" s="46"/>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c r="BE438" s="44"/>
      <c r="BF438" s="44"/>
    </row>
    <row r="439" spans="1:58" ht="13.5" customHeight="1">
      <c r="A439" s="45"/>
      <c r="B439" s="45"/>
      <c r="C439" s="45"/>
      <c r="D439" s="45"/>
      <c r="E439" s="44"/>
      <c r="F439" s="45"/>
      <c r="G439" s="45"/>
      <c r="H439" s="46"/>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c r="BE439" s="44"/>
      <c r="BF439" s="44"/>
    </row>
    <row r="440" spans="1:58" ht="13.5" customHeight="1">
      <c r="A440" s="45"/>
      <c r="B440" s="45"/>
      <c r="C440" s="45"/>
      <c r="D440" s="45"/>
      <c r="E440" s="44"/>
      <c r="F440" s="45"/>
      <c r="G440" s="45"/>
      <c r="H440" s="46"/>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c r="BE440" s="44"/>
      <c r="BF440" s="44"/>
    </row>
    <row r="441" spans="1:58" ht="13.5" customHeight="1">
      <c r="A441" s="45"/>
      <c r="B441" s="45"/>
      <c r="C441" s="45"/>
      <c r="D441" s="45"/>
      <c r="E441" s="44"/>
      <c r="F441" s="45"/>
      <c r="G441" s="45"/>
      <c r="H441" s="46"/>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c r="BE441" s="44"/>
      <c r="BF441" s="44"/>
    </row>
    <row r="442" spans="1:58" ht="13.5" customHeight="1">
      <c r="A442" s="45"/>
      <c r="B442" s="45"/>
      <c r="C442" s="45"/>
      <c r="D442" s="45"/>
      <c r="E442" s="44"/>
      <c r="F442" s="45"/>
      <c r="G442" s="45"/>
      <c r="H442" s="46"/>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c r="BA442" s="44"/>
      <c r="BB442" s="44"/>
      <c r="BC442" s="44"/>
      <c r="BD442" s="44"/>
      <c r="BE442" s="44"/>
      <c r="BF442" s="44"/>
    </row>
    <row r="443" spans="1:58" ht="13.5" customHeight="1">
      <c r="A443" s="45"/>
      <c r="B443" s="45"/>
      <c r="C443" s="45"/>
      <c r="D443" s="45"/>
      <c r="E443" s="44"/>
      <c r="F443" s="45"/>
      <c r="G443" s="45"/>
      <c r="H443" s="46"/>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c r="BA443" s="44"/>
      <c r="BB443" s="44"/>
      <c r="BC443" s="44"/>
      <c r="BD443" s="44"/>
      <c r="BE443" s="44"/>
      <c r="BF443" s="44"/>
    </row>
    <row r="444" spans="1:58" ht="13.5" customHeight="1">
      <c r="A444" s="45"/>
      <c r="B444" s="45"/>
      <c r="C444" s="45"/>
      <c r="D444" s="45"/>
      <c r="E444" s="44"/>
      <c r="F444" s="45"/>
      <c r="G444" s="45"/>
      <c r="H444" s="46"/>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44"/>
      <c r="BD444" s="44"/>
      <c r="BE444" s="44"/>
      <c r="BF444" s="44"/>
    </row>
    <row r="445" spans="1:58" ht="13.5" customHeight="1">
      <c r="A445" s="45"/>
      <c r="B445" s="45"/>
      <c r="C445" s="45"/>
      <c r="D445" s="45"/>
      <c r="E445" s="44"/>
      <c r="F445" s="45"/>
      <c r="G445" s="45"/>
      <c r="H445" s="46"/>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c r="BA445" s="44"/>
      <c r="BB445" s="44"/>
      <c r="BC445" s="44"/>
      <c r="BD445" s="44"/>
      <c r="BE445" s="44"/>
      <c r="BF445" s="44"/>
    </row>
    <row r="446" spans="1:58" ht="13.5" customHeight="1">
      <c r="A446" s="45"/>
      <c r="B446" s="45"/>
      <c r="C446" s="45"/>
      <c r="D446" s="45"/>
      <c r="E446" s="44"/>
      <c r="F446" s="45"/>
      <c r="G446" s="45"/>
      <c r="H446" s="46"/>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c r="BE446" s="44"/>
      <c r="BF446" s="44"/>
    </row>
    <row r="447" spans="1:58" ht="13.5" customHeight="1">
      <c r="A447" s="45"/>
      <c r="B447" s="45"/>
      <c r="C447" s="45"/>
      <c r="D447" s="45"/>
      <c r="E447" s="44"/>
      <c r="F447" s="45"/>
      <c r="G447" s="45"/>
      <c r="H447" s="46"/>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c r="BA447" s="44"/>
      <c r="BB447" s="44"/>
      <c r="BC447" s="44"/>
      <c r="BD447" s="44"/>
      <c r="BE447" s="44"/>
      <c r="BF447" s="44"/>
    </row>
    <row r="448" spans="1:58" ht="13.5" customHeight="1">
      <c r="A448" s="45"/>
      <c r="B448" s="45"/>
      <c r="C448" s="45"/>
      <c r="D448" s="45"/>
      <c r="E448" s="44"/>
      <c r="F448" s="45"/>
      <c r="G448" s="45"/>
      <c r="H448" s="46"/>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c r="BA448" s="44"/>
      <c r="BB448" s="44"/>
      <c r="BC448" s="44"/>
      <c r="BD448" s="44"/>
      <c r="BE448" s="44"/>
      <c r="BF448" s="44"/>
    </row>
    <row r="449" spans="1:58" ht="13.5" customHeight="1">
      <c r="A449" s="45"/>
      <c r="B449" s="45"/>
      <c r="C449" s="45"/>
      <c r="D449" s="45"/>
      <c r="E449" s="44"/>
      <c r="F449" s="45"/>
      <c r="G449" s="45"/>
      <c r="H449" s="46"/>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c r="BA449" s="44"/>
      <c r="BB449" s="44"/>
      <c r="BC449" s="44"/>
      <c r="BD449" s="44"/>
      <c r="BE449" s="44"/>
      <c r="BF449" s="44"/>
    </row>
    <row r="450" spans="1:58" ht="13.5" customHeight="1">
      <c r="A450" s="45"/>
      <c r="B450" s="45"/>
      <c r="C450" s="45"/>
      <c r="D450" s="45"/>
      <c r="E450" s="44"/>
      <c r="F450" s="45"/>
      <c r="G450" s="45"/>
      <c r="H450" s="46"/>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c r="BE450" s="44"/>
      <c r="BF450" s="44"/>
    </row>
    <row r="451" spans="1:58" ht="13.5" customHeight="1">
      <c r="A451" s="45"/>
      <c r="B451" s="45"/>
      <c r="C451" s="45"/>
      <c r="D451" s="45"/>
      <c r="E451" s="44"/>
      <c r="F451" s="45"/>
      <c r="G451" s="45"/>
      <c r="H451" s="46"/>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c r="BA451" s="44"/>
      <c r="BB451" s="44"/>
      <c r="BC451" s="44"/>
      <c r="BD451" s="44"/>
      <c r="BE451" s="44"/>
      <c r="BF451" s="44"/>
    </row>
    <row r="452" spans="1:58" ht="13.5" customHeight="1">
      <c r="A452" s="45"/>
      <c r="B452" s="45"/>
      <c r="C452" s="45"/>
      <c r="D452" s="45"/>
      <c r="E452" s="44"/>
      <c r="F452" s="45"/>
      <c r="G452" s="45"/>
      <c r="H452" s="46"/>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c r="BC452" s="44"/>
      <c r="BD452" s="44"/>
      <c r="BE452" s="44"/>
      <c r="BF452" s="44"/>
    </row>
    <row r="453" spans="1:58" ht="13.5" customHeight="1">
      <c r="A453" s="45"/>
      <c r="B453" s="45"/>
      <c r="C453" s="45"/>
      <c r="D453" s="45"/>
      <c r="E453" s="44"/>
      <c r="F453" s="45"/>
      <c r="G453" s="45"/>
      <c r="H453" s="46"/>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c r="BC453" s="44"/>
      <c r="BD453" s="44"/>
      <c r="BE453" s="44"/>
      <c r="BF453" s="44"/>
    </row>
    <row r="454" spans="1:58" ht="13.5" customHeight="1">
      <c r="A454" s="45"/>
      <c r="B454" s="45"/>
      <c r="C454" s="45"/>
      <c r="D454" s="45"/>
      <c r="E454" s="44"/>
      <c r="F454" s="45"/>
      <c r="G454" s="45"/>
      <c r="H454" s="46"/>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c r="BA454" s="44"/>
      <c r="BB454" s="44"/>
      <c r="BC454" s="44"/>
      <c r="BD454" s="44"/>
      <c r="BE454" s="44"/>
      <c r="BF454" s="44"/>
    </row>
    <row r="455" spans="1:58" ht="13.5" customHeight="1">
      <c r="A455" s="45"/>
      <c r="B455" s="45"/>
      <c r="C455" s="45"/>
      <c r="D455" s="45"/>
      <c r="E455" s="44"/>
      <c r="F455" s="45"/>
      <c r="G455" s="45"/>
      <c r="H455" s="46"/>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c r="BA455" s="44"/>
      <c r="BB455" s="44"/>
      <c r="BC455" s="44"/>
      <c r="BD455" s="44"/>
      <c r="BE455" s="44"/>
      <c r="BF455" s="44"/>
    </row>
    <row r="456" spans="1:58" ht="13.5" customHeight="1">
      <c r="A456" s="45"/>
      <c r="B456" s="45"/>
      <c r="C456" s="45"/>
      <c r="D456" s="45"/>
      <c r="E456" s="44"/>
      <c r="F456" s="45"/>
      <c r="G456" s="45"/>
      <c r="H456" s="46"/>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c r="BA456" s="44"/>
      <c r="BB456" s="44"/>
      <c r="BC456" s="44"/>
      <c r="BD456" s="44"/>
      <c r="BE456" s="44"/>
      <c r="BF456" s="44"/>
    </row>
    <row r="457" spans="1:58" ht="13.5" customHeight="1">
      <c r="A457" s="45"/>
      <c r="B457" s="45"/>
      <c r="C457" s="45"/>
      <c r="D457" s="45"/>
      <c r="E457" s="44"/>
      <c r="F457" s="45"/>
      <c r="G457" s="45"/>
      <c r="H457" s="46"/>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c r="BA457" s="44"/>
      <c r="BB457" s="44"/>
      <c r="BC457" s="44"/>
      <c r="BD457" s="44"/>
      <c r="BE457" s="44"/>
      <c r="BF457" s="44"/>
    </row>
    <row r="458" spans="1:58" ht="13.5" customHeight="1">
      <c r="A458" s="45"/>
      <c r="B458" s="45"/>
      <c r="C458" s="45"/>
      <c r="D458" s="45"/>
      <c r="E458" s="44"/>
      <c r="F458" s="45"/>
      <c r="G458" s="45"/>
      <c r="H458" s="46"/>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c r="BA458" s="44"/>
      <c r="BB458" s="44"/>
      <c r="BC458" s="44"/>
      <c r="BD458" s="44"/>
      <c r="BE458" s="44"/>
      <c r="BF458" s="44"/>
    </row>
    <row r="459" spans="1:58" ht="13.5" customHeight="1">
      <c r="A459" s="45"/>
      <c r="B459" s="45"/>
      <c r="C459" s="45"/>
      <c r="D459" s="45"/>
      <c r="E459" s="44"/>
      <c r="F459" s="45"/>
      <c r="G459" s="45"/>
      <c r="H459" s="46"/>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c r="BE459" s="44"/>
      <c r="BF459" s="44"/>
    </row>
    <row r="460" spans="1:58" ht="13.5" customHeight="1">
      <c r="A460" s="45"/>
      <c r="B460" s="45"/>
      <c r="C460" s="45"/>
      <c r="D460" s="45"/>
      <c r="E460" s="44"/>
      <c r="F460" s="45"/>
      <c r="G460" s="45"/>
      <c r="H460" s="46"/>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c r="BE460" s="44"/>
      <c r="BF460" s="44"/>
    </row>
    <row r="461" spans="1:58" ht="13.5" customHeight="1">
      <c r="A461" s="45"/>
      <c r="B461" s="45"/>
      <c r="C461" s="45"/>
      <c r="D461" s="45"/>
      <c r="E461" s="44"/>
      <c r="F461" s="45"/>
      <c r="G461" s="45"/>
      <c r="H461" s="46"/>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c r="BE461" s="44"/>
      <c r="BF461" s="44"/>
    </row>
    <row r="462" spans="1:58" ht="13.5" customHeight="1">
      <c r="A462" s="45"/>
      <c r="B462" s="45"/>
      <c r="C462" s="45"/>
      <c r="D462" s="45"/>
      <c r="E462" s="44"/>
      <c r="F462" s="45"/>
      <c r="G462" s="45"/>
      <c r="H462" s="46"/>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c r="BE462" s="44"/>
      <c r="BF462" s="44"/>
    </row>
    <row r="463" spans="1:58" ht="13.5" customHeight="1">
      <c r="A463" s="45"/>
      <c r="B463" s="45"/>
      <c r="C463" s="45"/>
      <c r="D463" s="45"/>
      <c r="E463" s="44"/>
      <c r="F463" s="45"/>
      <c r="G463" s="45"/>
      <c r="H463" s="46"/>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c r="BE463" s="44"/>
      <c r="BF463" s="44"/>
    </row>
    <row r="464" spans="1:58" ht="13.5" customHeight="1">
      <c r="A464" s="45"/>
      <c r="B464" s="45"/>
      <c r="C464" s="45"/>
      <c r="D464" s="45"/>
      <c r="E464" s="44"/>
      <c r="F464" s="45"/>
      <c r="G464" s="45"/>
      <c r="H464" s="46"/>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c r="BE464" s="44"/>
      <c r="BF464" s="44"/>
    </row>
    <row r="465" spans="1:58" ht="13.5" customHeight="1">
      <c r="A465" s="45"/>
      <c r="B465" s="45"/>
      <c r="C465" s="45"/>
      <c r="D465" s="45"/>
      <c r="E465" s="44"/>
      <c r="F465" s="45"/>
      <c r="G465" s="45"/>
      <c r="H465" s="46"/>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c r="BE465" s="44"/>
      <c r="BF465" s="44"/>
    </row>
    <row r="466" spans="1:58" ht="13.5" customHeight="1">
      <c r="A466" s="45"/>
      <c r="B466" s="45"/>
      <c r="C466" s="45"/>
      <c r="D466" s="45"/>
      <c r="E466" s="44"/>
      <c r="F466" s="45"/>
      <c r="G466" s="45"/>
      <c r="H466" s="46"/>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c r="BE466" s="44"/>
      <c r="BF466" s="44"/>
    </row>
    <row r="467" spans="1:58" ht="13.5" customHeight="1">
      <c r="A467" s="45"/>
      <c r="B467" s="45"/>
      <c r="C467" s="45"/>
      <c r="D467" s="45"/>
      <c r="E467" s="44"/>
      <c r="F467" s="45"/>
      <c r="G467" s="45"/>
      <c r="H467" s="46"/>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c r="BF467" s="44"/>
    </row>
    <row r="468" spans="1:58" ht="13.5" customHeight="1">
      <c r="A468" s="45"/>
      <c r="B468" s="45"/>
      <c r="C468" s="45"/>
      <c r="D468" s="45"/>
      <c r="E468" s="44"/>
      <c r="F468" s="45"/>
      <c r="G468" s="45"/>
      <c r="H468" s="46"/>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c r="BF468" s="44"/>
    </row>
    <row r="469" spans="1:58" ht="13.5" customHeight="1">
      <c r="A469" s="45"/>
      <c r="B469" s="45"/>
      <c r="C469" s="45"/>
      <c r="D469" s="45"/>
      <c r="E469" s="44"/>
      <c r="F469" s="45"/>
      <c r="G469" s="45"/>
      <c r="H469" s="46"/>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c r="BE469" s="44"/>
      <c r="BF469" s="44"/>
    </row>
    <row r="470" spans="1:58" ht="13.5" customHeight="1">
      <c r="A470" s="45"/>
      <c r="B470" s="45"/>
      <c r="C470" s="45"/>
      <c r="D470" s="45"/>
      <c r="E470" s="44"/>
      <c r="F470" s="45"/>
      <c r="G470" s="45"/>
      <c r="H470" s="46"/>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c r="BF470" s="44"/>
    </row>
    <row r="471" spans="1:58" ht="13.5" customHeight="1">
      <c r="A471" s="45"/>
      <c r="B471" s="45"/>
      <c r="C471" s="45"/>
      <c r="D471" s="45"/>
      <c r="E471" s="44"/>
      <c r="F471" s="45"/>
      <c r="G471" s="45"/>
      <c r="H471" s="46"/>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c r="BE471" s="44"/>
      <c r="BF471" s="44"/>
    </row>
    <row r="472" spans="1:58" ht="13.5" customHeight="1">
      <c r="A472" s="45"/>
      <c r="B472" s="45"/>
      <c r="C472" s="45"/>
      <c r="D472" s="45"/>
      <c r="E472" s="44"/>
      <c r="F472" s="45"/>
      <c r="G472" s="45"/>
      <c r="H472" s="46"/>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c r="BE472" s="44"/>
      <c r="BF472" s="44"/>
    </row>
    <row r="473" spans="1:58" ht="13.5" customHeight="1">
      <c r="A473" s="45"/>
      <c r="B473" s="45"/>
      <c r="C473" s="45"/>
      <c r="D473" s="45"/>
      <c r="E473" s="44"/>
      <c r="F473" s="45"/>
      <c r="G473" s="45"/>
      <c r="H473" s="46"/>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c r="BE473" s="44"/>
      <c r="BF473" s="44"/>
    </row>
    <row r="474" spans="1:58" ht="13.5" customHeight="1">
      <c r="A474" s="45"/>
      <c r="B474" s="45"/>
      <c r="C474" s="45"/>
      <c r="D474" s="45"/>
      <c r="E474" s="44"/>
      <c r="F474" s="45"/>
      <c r="G474" s="45"/>
      <c r="H474" s="46"/>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c r="BE474" s="44"/>
      <c r="BF474" s="44"/>
    </row>
    <row r="475" spans="1:58" ht="13.5" customHeight="1">
      <c r="A475" s="45"/>
      <c r="B475" s="45"/>
      <c r="C475" s="45"/>
      <c r="D475" s="45"/>
      <c r="E475" s="44"/>
      <c r="F475" s="45"/>
      <c r="G475" s="45"/>
      <c r="H475" s="46"/>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c r="BE475" s="44"/>
      <c r="BF475" s="44"/>
    </row>
    <row r="476" spans="1:58" ht="13.5" customHeight="1">
      <c r="A476" s="45"/>
      <c r="B476" s="45"/>
      <c r="C476" s="45"/>
      <c r="D476" s="45"/>
      <c r="E476" s="44"/>
      <c r="F476" s="45"/>
      <c r="G476" s="45"/>
      <c r="H476" s="46"/>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c r="BE476" s="44"/>
      <c r="BF476" s="44"/>
    </row>
    <row r="477" spans="1:58" ht="13.5" customHeight="1">
      <c r="A477" s="45"/>
      <c r="B477" s="45"/>
      <c r="C477" s="45"/>
      <c r="D477" s="45"/>
      <c r="E477" s="44"/>
      <c r="F477" s="45"/>
      <c r="G477" s="45"/>
      <c r="H477" s="46"/>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c r="BE477" s="44"/>
      <c r="BF477" s="44"/>
    </row>
    <row r="478" spans="1:58" ht="13.5" customHeight="1">
      <c r="A478" s="45"/>
      <c r="B478" s="45"/>
      <c r="C478" s="45"/>
      <c r="D478" s="45"/>
      <c r="E478" s="44"/>
      <c r="F478" s="45"/>
      <c r="G478" s="45"/>
      <c r="H478" s="46"/>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c r="BE478" s="44"/>
      <c r="BF478" s="44"/>
    </row>
    <row r="479" spans="1:58" ht="13.5" customHeight="1">
      <c r="A479" s="45"/>
      <c r="B479" s="45"/>
      <c r="C479" s="45"/>
      <c r="D479" s="45"/>
      <c r="E479" s="44"/>
      <c r="F479" s="45"/>
      <c r="G479" s="45"/>
      <c r="H479" s="46"/>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c r="BA479" s="44"/>
      <c r="BB479" s="44"/>
      <c r="BC479" s="44"/>
      <c r="BD479" s="44"/>
      <c r="BE479" s="44"/>
      <c r="BF479" s="44"/>
    </row>
    <row r="480" spans="1:58" ht="13.5" customHeight="1">
      <c r="A480" s="45"/>
      <c r="B480" s="45"/>
      <c r="C480" s="45"/>
      <c r="D480" s="45"/>
      <c r="E480" s="44"/>
      <c r="F480" s="45"/>
      <c r="G480" s="45"/>
      <c r="H480" s="46"/>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c r="BA480" s="44"/>
      <c r="BB480" s="44"/>
      <c r="BC480" s="44"/>
      <c r="BD480" s="44"/>
      <c r="BE480" s="44"/>
      <c r="BF480" s="44"/>
    </row>
    <row r="481" spans="1:58" ht="13.5" customHeight="1">
      <c r="A481" s="45"/>
      <c r="B481" s="45"/>
      <c r="C481" s="45"/>
      <c r="D481" s="45"/>
      <c r="E481" s="44"/>
      <c r="F481" s="45"/>
      <c r="G481" s="45"/>
      <c r="H481" s="46"/>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44"/>
      <c r="BD481" s="44"/>
      <c r="BE481" s="44"/>
      <c r="BF481" s="44"/>
    </row>
    <row r="482" spans="1:58" ht="13.5" customHeight="1">
      <c r="A482" s="45"/>
      <c r="B482" s="45"/>
      <c r="C482" s="45"/>
      <c r="D482" s="45"/>
      <c r="E482" s="44"/>
      <c r="F482" s="45"/>
      <c r="G482" s="45"/>
      <c r="H482" s="46"/>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c r="BA482" s="44"/>
      <c r="BB482" s="44"/>
      <c r="BC482" s="44"/>
      <c r="BD482" s="44"/>
      <c r="BE482" s="44"/>
      <c r="BF482" s="44"/>
    </row>
    <row r="483" spans="1:58" ht="13.5" customHeight="1">
      <c r="A483" s="45"/>
      <c r="B483" s="45"/>
      <c r="C483" s="45"/>
      <c r="D483" s="45"/>
      <c r="E483" s="44"/>
      <c r="F483" s="45"/>
      <c r="G483" s="45"/>
      <c r="H483" s="46"/>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c r="BA483" s="44"/>
      <c r="BB483" s="44"/>
      <c r="BC483" s="44"/>
      <c r="BD483" s="44"/>
      <c r="BE483" s="44"/>
      <c r="BF483" s="44"/>
    </row>
    <row r="484" spans="1:58" ht="13.5" customHeight="1">
      <c r="A484" s="45"/>
      <c r="B484" s="45"/>
      <c r="C484" s="45"/>
      <c r="D484" s="45"/>
      <c r="E484" s="44"/>
      <c r="F484" s="45"/>
      <c r="G484" s="45"/>
      <c r="H484" s="46"/>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c r="BA484" s="44"/>
      <c r="BB484" s="44"/>
      <c r="BC484" s="44"/>
      <c r="BD484" s="44"/>
      <c r="BE484" s="44"/>
      <c r="BF484" s="44"/>
    </row>
    <row r="485" spans="1:58" ht="13.5" customHeight="1">
      <c r="A485" s="45"/>
      <c r="B485" s="45"/>
      <c r="C485" s="45"/>
      <c r="D485" s="45"/>
      <c r="E485" s="44"/>
      <c r="F485" s="45"/>
      <c r="G485" s="45"/>
      <c r="H485" s="46"/>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44"/>
      <c r="BD485" s="44"/>
      <c r="BE485" s="44"/>
      <c r="BF485" s="44"/>
    </row>
    <row r="486" spans="1:58" ht="13.5" customHeight="1">
      <c r="A486" s="45"/>
      <c r="B486" s="45"/>
      <c r="C486" s="45"/>
      <c r="D486" s="45"/>
      <c r="E486" s="44"/>
      <c r="F486" s="45"/>
      <c r="G486" s="45"/>
      <c r="H486" s="46"/>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44"/>
      <c r="BD486" s="44"/>
      <c r="BE486" s="44"/>
      <c r="BF486" s="44"/>
    </row>
    <row r="487" spans="1:58" ht="13.5" customHeight="1">
      <c r="A487" s="45"/>
      <c r="B487" s="45"/>
      <c r="C487" s="45"/>
      <c r="D487" s="45"/>
      <c r="E487" s="44"/>
      <c r="F487" s="45"/>
      <c r="G487" s="45"/>
      <c r="H487" s="46"/>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c r="BE487" s="44"/>
      <c r="BF487" s="44"/>
    </row>
    <row r="488" spans="1:58" ht="13.5" customHeight="1">
      <c r="A488" s="45"/>
      <c r="B488" s="45"/>
      <c r="C488" s="45"/>
      <c r="D488" s="45"/>
      <c r="E488" s="44"/>
      <c r="F488" s="45"/>
      <c r="G488" s="45"/>
      <c r="H488" s="46"/>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c r="BA488" s="44"/>
      <c r="BB488" s="44"/>
      <c r="BC488" s="44"/>
      <c r="BD488" s="44"/>
      <c r="BE488" s="44"/>
      <c r="BF488" s="44"/>
    </row>
    <row r="489" spans="1:58" ht="13.5" customHeight="1">
      <c r="A489" s="45"/>
      <c r="B489" s="45"/>
      <c r="C489" s="45"/>
      <c r="D489" s="45"/>
      <c r="E489" s="44"/>
      <c r="F489" s="45"/>
      <c r="G489" s="45"/>
      <c r="H489" s="46"/>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c r="BC489" s="44"/>
      <c r="BD489" s="44"/>
      <c r="BE489" s="44"/>
      <c r="BF489" s="44"/>
    </row>
    <row r="490" spans="1:58" ht="13.5" customHeight="1">
      <c r="A490" s="45"/>
      <c r="B490" s="45"/>
      <c r="C490" s="45"/>
      <c r="D490" s="45"/>
      <c r="E490" s="44"/>
      <c r="F490" s="45"/>
      <c r="G490" s="45"/>
      <c r="H490" s="46"/>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c r="BA490" s="44"/>
      <c r="BB490" s="44"/>
      <c r="BC490" s="44"/>
      <c r="BD490" s="44"/>
      <c r="BE490" s="44"/>
      <c r="BF490" s="44"/>
    </row>
    <row r="491" spans="1:58" ht="13.5" customHeight="1">
      <c r="A491" s="45"/>
      <c r="B491" s="45"/>
      <c r="C491" s="45"/>
      <c r="D491" s="45"/>
      <c r="E491" s="44"/>
      <c r="F491" s="45"/>
      <c r="G491" s="45"/>
      <c r="H491" s="46"/>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44"/>
      <c r="BD491" s="44"/>
      <c r="BE491" s="44"/>
      <c r="BF491" s="44"/>
    </row>
    <row r="492" spans="1:58" ht="13.5" customHeight="1">
      <c r="A492" s="45"/>
      <c r="B492" s="45"/>
      <c r="C492" s="45"/>
      <c r="D492" s="45"/>
      <c r="E492" s="44"/>
      <c r="F492" s="45"/>
      <c r="G492" s="45"/>
      <c r="H492" s="46"/>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c r="AQ492" s="44"/>
      <c r="AR492" s="44"/>
      <c r="AS492" s="44"/>
      <c r="AT492" s="44"/>
      <c r="AU492" s="44"/>
      <c r="AV492" s="44"/>
      <c r="AW492" s="44"/>
      <c r="AX492" s="44"/>
      <c r="AY492" s="44"/>
      <c r="AZ492" s="44"/>
      <c r="BA492" s="44"/>
      <c r="BB492" s="44"/>
      <c r="BC492" s="44"/>
      <c r="BD492" s="44"/>
      <c r="BE492" s="44"/>
      <c r="BF492" s="44"/>
    </row>
    <row r="493" spans="1:58" ht="13.5" customHeight="1">
      <c r="A493" s="45"/>
      <c r="B493" s="45"/>
      <c r="C493" s="45"/>
      <c r="D493" s="45"/>
      <c r="E493" s="44"/>
      <c r="F493" s="45"/>
      <c r="G493" s="45"/>
      <c r="H493" s="46"/>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c r="AQ493" s="44"/>
      <c r="AR493" s="44"/>
      <c r="AS493" s="44"/>
      <c r="AT493" s="44"/>
      <c r="AU493" s="44"/>
      <c r="AV493" s="44"/>
      <c r="AW493" s="44"/>
      <c r="AX493" s="44"/>
      <c r="AY493" s="44"/>
      <c r="AZ493" s="44"/>
      <c r="BA493" s="44"/>
      <c r="BB493" s="44"/>
      <c r="BC493" s="44"/>
      <c r="BD493" s="44"/>
      <c r="BE493" s="44"/>
      <c r="BF493" s="44"/>
    </row>
    <row r="494" spans="1:58" ht="13.5" customHeight="1">
      <c r="A494" s="45"/>
      <c r="B494" s="45"/>
      <c r="C494" s="45"/>
      <c r="D494" s="45"/>
      <c r="E494" s="44"/>
      <c r="F494" s="45"/>
      <c r="G494" s="45"/>
      <c r="H494" s="46"/>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c r="BA494" s="44"/>
      <c r="BB494" s="44"/>
      <c r="BC494" s="44"/>
      <c r="BD494" s="44"/>
      <c r="BE494" s="44"/>
      <c r="BF494" s="44"/>
    </row>
    <row r="495" spans="1:58" ht="13.5" customHeight="1">
      <c r="A495" s="45"/>
      <c r="B495" s="45"/>
      <c r="C495" s="45"/>
      <c r="D495" s="45"/>
      <c r="E495" s="44"/>
      <c r="F495" s="45"/>
      <c r="G495" s="45"/>
      <c r="H495" s="46"/>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44"/>
      <c r="AW495" s="44"/>
      <c r="AX495" s="44"/>
      <c r="AY495" s="44"/>
      <c r="AZ495" s="44"/>
      <c r="BA495" s="44"/>
      <c r="BB495" s="44"/>
      <c r="BC495" s="44"/>
      <c r="BD495" s="44"/>
      <c r="BE495" s="44"/>
      <c r="BF495" s="44"/>
    </row>
    <row r="496" spans="1:58" ht="13.5" customHeight="1">
      <c r="A496" s="45"/>
      <c r="B496" s="45"/>
      <c r="C496" s="45"/>
      <c r="D496" s="45"/>
      <c r="E496" s="44"/>
      <c r="F496" s="45"/>
      <c r="G496" s="45"/>
      <c r="H496" s="46"/>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c r="BA496" s="44"/>
      <c r="BB496" s="44"/>
      <c r="BC496" s="44"/>
      <c r="BD496" s="44"/>
      <c r="BE496" s="44"/>
      <c r="BF496" s="44"/>
    </row>
    <row r="497" spans="1:58" ht="13.5" customHeight="1">
      <c r="A497" s="45"/>
      <c r="B497" s="45"/>
      <c r="C497" s="45"/>
      <c r="D497" s="45"/>
      <c r="E497" s="44"/>
      <c r="F497" s="45"/>
      <c r="G497" s="45"/>
      <c r="H497" s="46"/>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c r="AQ497" s="44"/>
      <c r="AR497" s="44"/>
      <c r="AS497" s="44"/>
      <c r="AT497" s="44"/>
      <c r="AU497" s="44"/>
      <c r="AV497" s="44"/>
      <c r="AW497" s="44"/>
      <c r="AX497" s="44"/>
      <c r="AY497" s="44"/>
      <c r="AZ497" s="44"/>
      <c r="BA497" s="44"/>
      <c r="BB497" s="44"/>
      <c r="BC497" s="44"/>
      <c r="BD497" s="44"/>
      <c r="BE497" s="44"/>
      <c r="BF497" s="44"/>
    </row>
    <row r="498" spans="1:58" ht="13.5" customHeight="1">
      <c r="A498" s="45"/>
      <c r="B498" s="45"/>
      <c r="C498" s="45"/>
      <c r="D498" s="45"/>
      <c r="E498" s="44"/>
      <c r="F498" s="45"/>
      <c r="G498" s="45"/>
      <c r="H498" s="46"/>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44"/>
      <c r="AW498" s="44"/>
      <c r="AX498" s="44"/>
      <c r="AY498" s="44"/>
      <c r="AZ498" s="44"/>
      <c r="BA498" s="44"/>
      <c r="BB498" s="44"/>
      <c r="BC498" s="44"/>
      <c r="BD498" s="44"/>
      <c r="BE498" s="44"/>
      <c r="BF498" s="44"/>
    </row>
    <row r="499" spans="1:58" ht="13.5" customHeight="1">
      <c r="A499" s="45"/>
      <c r="B499" s="45"/>
      <c r="C499" s="45"/>
      <c r="D499" s="45"/>
      <c r="E499" s="44"/>
      <c r="F499" s="45"/>
      <c r="G499" s="45"/>
      <c r="H499" s="46"/>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44"/>
      <c r="BD499" s="44"/>
      <c r="BE499" s="44"/>
      <c r="BF499" s="44"/>
    </row>
    <row r="500" spans="1:58" ht="13.5" customHeight="1">
      <c r="A500" s="45"/>
      <c r="B500" s="45"/>
      <c r="C500" s="45"/>
      <c r="D500" s="45"/>
      <c r="E500" s="44"/>
      <c r="F500" s="45"/>
      <c r="G500" s="45"/>
      <c r="H500" s="46"/>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44"/>
      <c r="AW500" s="44"/>
      <c r="AX500" s="44"/>
      <c r="AY500" s="44"/>
      <c r="AZ500" s="44"/>
      <c r="BA500" s="44"/>
      <c r="BB500" s="44"/>
      <c r="BC500" s="44"/>
      <c r="BD500" s="44"/>
      <c r="BE500" s="44"/>
      <c r="BF500" s="44"/>
    </row>
    <row r="501" spans="1:58" ht="13.5" customHeight="1">
      <c r="A501" s="45"/>
      <c r="B501" s="45"/>
      <c r="C501" s="45"/>
      <c r="D501" s="45"/>
      <c r="E501" s="44"/>
      <c r="F501" s="45"/>
      <c r="G501" s="45"/>
      <c r="H501" s="46"/>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c r="BA501" s="44"/>
      <c r="BB501" s="44"/>
      <c r="BC501" s="44"/>
      <c r="BD501" s="44"/>
      <c r="BE501" s="44"/>
      <c r="BF501" s="44"/>
    </row>
    <row r="502" spans="1:58" ht="13.5" customHeight="1">
      <c r="A502" s="45"/>
      <c r="B502" s="45"/>
      <c r="C502" s="45"/>
      <c r="D502" s="45"/>
      <c r="E502" s="44"/>
      <c r="F502" s="45"/>
      <c r="G502" s="45"/>
      <c r="H502" s="46"/>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c r="AZ502" s="44"/>
      <c r="BA502" s="44"/>
      <c r="BB502" s="44"/>
      <c r="BC502" s="44"/>
      <c r="BD502" s="44"/>
      <c r="BE502" s="44"/>
      <c r="BF502" s="44"/>
    </row>
    <row r="503" spans="1:58" ht="13.5" customHeight="1">
      <c r="A503" s="45"/>
      <c r="B503" s="45"/>
      <c r="C503" s="45"/>
      <c r="D503" s="45"/>
      <c r="E503" s="44"/>
      <c r="F503" s="45"/>
      <c r="G503" s="45"/>
      <c r="H503" s="46"/>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c r="AP503" s="44"/>
      <c r="AQ503" s="44"/>
      <c r="AR503" s="44"/>
      <c r="AS503" s="44"/>
      <c r="AT503" s="44"/>
      <c r="AU503" s="44"/>
      <c r="AV503" s="44"/>
      <c r="AW503" s="44"/>
      <c r="AX503" s="44"/>
      <c r="AY503" s="44"/>
      <c r="AZ503" s="44"/>
      <c r="BA503" s="44"/>
      <c r="BB503" s="44"/>
      <c r="BC503" s="44"/>
      <c r="BD503" s="44"/>
      <c r="BE503" s="44"/>
      <c r="BF503" s="44"/>
    </row>
    <row r="504" spans="1:58" ht="13.5" customHeight="1">
      <c r="A504" s="45"/>
      <c r="B504" s="45"/>
      <c r="C504" s="45"/>
      <c r="D504" s="45"/>
      <c r="E504" s="44"/>
      <c r="F504" s="45"/>
      <c r="G504" s="45"/>
      <c r="H504" s="46"/>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c r="AP504" s="44"/>
      <c r="AQ504" s="44"/>
      <c r="AR504" s="44"/>
      <c r="AS504" s="44"/>
      <c r="AT504" s="44"/>
      <c r="AU504" s="44"/>
      <c r="AV504" s="44"/>
      <c r="AW504" s="44"/>
      <c r="AX504" s="44"/>
      <c r="AY504" s="44"/>
      <c r="AZ504" s="44"/>
      <c r="BA504" s="44"/>
      <c r="BB504" s="44"/>
      <c r="BC504" s="44"/>
      <c r="BD504" s="44"/>
      <c r="BE504" s="44"/>
      <c r="BF504" s="44"/>
    </row>
    <row r="505" spans="1:58" ht="13.5" customHeight="1">
      <c r="A505" s="45"/>
      <c r="B505" s="45"/>
      <c r="C505" s="45"/>
      <c r="D505" s="45"/>
      <c r="E505" s="44"/>
      <c r="F505" s="45"/>
      <c r="G505" s="45"/>
      <c r="H505" s="46"/>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44"/>
      <c r="AW505" s="44"/>
      <c r="AX505" s="44"/>
      <c r="AY505" s="44"/>
      <c r="AZ505" s="44"/>
      <c r="BA505" s="44"/>
      <c r="BB505" s="44"/>
      <c r="BC505" s="44"/>
      <c r="BD505" s="44"/>
      <c r="BE505" s="44"/>
      <c r="BF505" s="44"/>
    </row>
    <row r="506" spans="1:58" ht="13.5" customHeight="1">
      <c r="A506" s="45"/>
      <c r="B506" s="45"/>
      <c r="C506" s="45"/>
      <c r="D506" s="45"/>
      <c r="E506" s="44"/>
      <c r="F506" s="45"/>
      <c r="G506" s="45"/>
      <c r="H506" s="46"/>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c r="AP506" s="44"/>
      <c r="AQ506" s="44"/>
      <c r="AR506" s="44"/>
      <c r="AS506" s="44"/>
      <c r="AT506" s="44"/>
      <c r="AU506" s="44"/>
      <c r="AV506" s="44"/>
      <c r="AW506" s="44"/>
      <c r="AX506" s="44"/>
      <c r="AY506" s="44"/>
      <c r="AZ506" s="44"/>
      <c r="BA506" s="44"/>
      <c r="BB506" s="44"/>
      <c r="BC506" s="44"/>
      <c r="BD506" s="44"/>
      <c r="BE506" s="44"/>
      <c r="BF506" s="44"/>
    </row>
    <row r="507" spans="1:58" ht="13.5" customHeight="1">
      <c r="A507" s="45"/>
      <c r="B507" s="45"/>
      <c r="C507" s="45"/>
      <c r="D507" s="45"/>
      <c r="E507" s="44"/>
      <c r="F507" s="45"/>
      <c r="G507" s="45"/>
      <c r="H507" s="46"/>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c r="AP507" s="44"/>
      <c r="AQ507" s="44"/>
      <c r="AR507" s="44"/>
      <c r="AS507" s="44"/>
      <c r="AT507" s="44"/>
      <c r="AU507" s="44"/>
      <c r="AV507" s="44"/>
      <c r="AW507" s="44"/>
      <c r="AX507" s="44"/>
      <c r="AY507" s="44"/>
      <c r="AZ507" s="44"/>
      <c r="BA507" s="44"/>
      <c r="BB507" s="44"/>
      <c r="BC507" s="44"/>
      <c r="BD507" s="44"/>
      <c r="BE507" s="44"/>
      <c r="BF507" s="44"/>
    </row>
    <row r="508" spans="1:58" ht="13.5" customHeight="1">
      <c r="A508" s="45"/>
      <c r="B508" s="45"/>
      <c r="C508" s="45"/>
      <c r="D508" s="45"/>
      <c r="E508" s="44"/>
      <c r="F508" s="45"/>
      <c r="G508" s="45"/>
      <c r="H508" s="46"/>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c r="AP508" s="44"/>
      <c r="AQ508" s="44"/>
      <c r="AR508" s="44"/>
      <c r="AS508" s="44"/>
      <c r="AT508" s="44"/>
      <c r="AU508" s="44"/>
      <c r="AV508" s="44"/>
      <c r="AW508" s="44"/>
      <c r="AX508" s="44"/>
      <c r="AY508" s="44"/>
      <c r="AZ508" s="44"/>
      <c r="BA508" s="44"/>
      <c r="BB508" s="44"/>
      <c r="BC508" s="44"/>
      <c r="BD508" s="44"/>
      <c r="BE508" s="44"/>
      <c r="BF508" s="44"/>
    </row>
    <row r="509" spans="1:58" ht="13.5" customHeight="1">
      <c r="A509" s="45"/>
      <c r="B509" s="45"/>
      <c r="C509" s="45"/>
      <c r="D509" s="45"/>
      <c r="E509" s="44"/>
      <c r="F509" s="45"/>
      <c r="G509" s="45"/>
      <c r="H509" s="46"/>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c r="AP509" s="44"/>
      <c r="AQ509" s="44"/>
      <c r="AR509" s="44"/>
      <c r="AS509" s="44"/>
      <c r="AT509" s="44"/>
      <c r="AU509" s="44"/>
      <c r="AV509" s="44"/>
      <c r="AW509" s="44"/>
      <c r="AX509" s="44"/>
      <c r="AY509" s="44"/>
      <c r="AZ509" s="44"/>
      <c r="BA509" s="44"/>
      <c r="BB509" s="44"/>
      <c r="BC509" s="44"/>
      <c r="BD509" s="44"/>
      <c r="BE509" s="44"/>
      <c r="BF509" s="44"/>
    </row>
    <row r="510" spans="1:58" ht="13.5" customHeight="1">
      <c r="A510" s="45"/>
      <c r="B510" s="45"/>
      <c r="C510" s="45"/>
      <c r="D510" s="45"/>
      <c r="E510" s="44"/>
      <c r="F510" s="45"/>
      <c r="G510" s="45"/>
      <c r="H510" s="46"/>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c r="AQ510" s="44"/>
      <c r="AR510" s="44"/>
      <c r="AS510" s="44"/>
      <c r="AT510" s="44"/>
      <c r="AU510" s="44"/>
      <c r="AV510" s="44"/>
      <c r="AW510" s="44"/>
      <c r="AX510" s="44"/>
      <c r="AY510" s="44"/>
      <c r="AZ510" s="44"/>
      <c r="BA510" s="44"/>
      <c r="BB510" s="44"/>
      <c r="BC510" s="44"/>
      <c r="BD510" s="44"/>
      <c r="BE510" s="44"/>
      <c r="BF510" s="44"/>
    </row>
    <row r="511" spans="1:58" ht="13.5" customHeight="1">
      <c r="A511" s="45"/>
      <c r="B511" s="45"/>
      <c r="C511" s="45"/>
      <c r="D511" s="45"/>
      <c r="E511" s="44"/>
      <c r="F511" s="45"/>
      <c r="G511" s="45"/>
      <c r="H511" s="46"/>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c r="AQ511" s="44"/>
      <c r="AR511" s="44"/>
      <c r="AS511" s="44"/>
      <c r="AT511" s="44"/>
      <c r="AU511" s="44"/>
      <c r="AV511" s="44"/>
      <c r="AW511" s="44"/>
      <c r="AX511" s="44"/>
      <c r="AY511" s="44"/>
      <c r="AZ511" s="44"/>
      <c r="BA511" s="44"/>
      <c r="BB511" s="44"/>
      <c r="BC511" s="44"/>
      <c r="BD511" s="44"/>
      <c r="BE511" s="44"/>
      <c r="BF511" s="44"/>
    </row>
    <row r="512" spans="1:58" ht="13.5" customHeight="1">
      <c r="A512" s="45"/>
      <c r="B512" s="45"/>
      <c r="C512" s="45"/>
      <c r="D512" s="45"/>
      <c r="E512" s="44"/>
      <c r="F512" s="45"/>
      <c r="G512" s="45"/>
      <c r="H512" s="46"/>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c r="AQ512" s="44"/>
      <c r="AR512" s="44"/>
      <c r="AS512" s="44"/>
      <c r="AT512" s="44"/>
      <c r="AU512" s="44"/>
      <c r="AV512" s="44"/>
      <c r="AW512" s="44"/>
      <c r="AX512" s="44"/>
      <c r="AY512" s="44"/>
      <c r="AZ512" s="44"/>
      <c r="BA512" s="44"/>
      <c r="BB512" s="44"/>
      <c r="BC512" s="44"/>
      <c r="BD512" s="44"/>
      <c r="BE512" s="44"/>
      <c r="BF512" s="44"/>
    </row>
    <row r="513" spans="1:58" ht="13.5" customHeight="1">
      <c r="A513" s="45"/>
      <c r="B513" s="45"/>
      <c r="C513" s="45"/>
      <c r="D513" s="45"/>
      <c r="E513" s="44"/>
      <c r="F513" s="45"/>
      <c r="G513" s="45"/>
      <c r="H513" s="46"/>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c r="AQ513" s="44"/>
      <c r="AR513" s="44"/>
      <c r="AS513" s="44"/>
      <c r="AT513" s="44"/>
      <c r="AU513" s="44"/>
      <c r="AV513" s="44"/>
      <c r="AW513" s="44"/>
      <c r="AX513" s="44"/>
      <c r="AY513" s="44"/>
      <c r="AZ513" s="44"/>
      <c r="BA513" s="44"/>
      <c r="BB513" s="44"/>
      <c r="BC513" s="44"/>
      <c r="BD513" s="44"/>
      <c r="BE513" s="44"/>
      <c r="BF513" s="44"/>
    </row>
    <row r="514" spans="1:58" ht="13.5" customHeight="1">
      <c r="A514" s="45"/>
      <c r="B514" s="45"/>
      <c r="C514" s="45"/>
      <c r="D514" s="45"/>
      <c r="E514" s="44"/>
      <c r="F514" s="45"/>
      <c r="G514" s="45"/>
      <c r="H514" s="46"/>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c r="AQ514" s="44"/>
      <c r="AR514" s="44"/>
      <c r="AS514" s="44"/>
      <c r="AT514" s="44"/>
      <c r="AU514" s="44"/>
      <c r="AV514" s="44"/>
      <c r="AW514" s="44"/>
      <c r="AX514" s="44"/>
      <c r="AY514" s="44"/>
      <c r="AZ514" s="44"/>
      <c r="BA514" s="44"/>
      <c r="BB514" s="44"/>
      <c r="BC514" s="44"/>
      <c r="BD514" s="44"/>
      <c r="BE514" s="44"/>
      <c r="BF514" s="44"/>
    </row>
    <row r="515" spans="1:58" ht="13.5" customHeight="1">
      <c r="A515" s="45"/>
      <c r="B515" s="45"/>
      <c r="C515" s="45"/>
      <c r="D515" s="45"/>
      <c r="E515" s="44"/>
      <c r="F515" s="45"/>
      <c r="G515" s="45"/>
      <c r="H515" s="46"/>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c r="AP515" s="44"/>
      <c r="AQ515" s="44"/>
      <c r="AR515" s="44"/>
      <c r="AS515" s="44"/>
      <c r="AT515" s="44"/>
      <c r="AU515" s="44"/>
      <c r="AV515" s="44"/>
      <c r="AW515" s="44"/>
      <c r="AX515" s="44"/>
      <c r="AY515" s="44"/>
      <c r="AZ515" s="44"/>
      <c r="BA515" s="44"/>
      <c r="BB515" s="44"/>
      <c r="BC515" s="44"/>
      <c r="BD515" s="44"/>
      <c r="BE515" s="44"/>
      <c r="BF515" s="44"/>
    </row>
    <row r="516" spans="1:58" ht="13.5" customHeight="1">
      <c r="A516" s="45"/>
      <c r="B516" s="45"/>
      <c r="C516" s="45"/>
      <c r="D516" s="45"/>
      <c r="E516" s="44"/>
      <c r="F516" s="45"/>
      <c r="G516" s="45"/>
      <c r="H516" s="46"/>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c r="AP516" s="44"/>
      <c r="AQ516" s="44"/>
      <c r="AR516" s="44"/>
      <c r="AS516" s="44"/>
      <c r="AT516" s="44"/>
      <c r="AU516" s="44"/>
      <c r="AV516" s="44"/>
      <c r="AW516" s="44"/>
      <c r="AX516" s="44"/>
      <c r="AY516" s="44"/>
      <c r="AZ516" s="44"/>
      <c r="BA516" s="44"/>
      <c r="BB516" s="44"/>
      <c r="BC516" s="44"/>
      <c r="BD516" s="44"/>
      <c r="BE516" s="44"/>
      <c r="BF516" s="44"/>
    </row>
    <row r="517" spans="1:58" ht="13.5" customHeight="1">
      <c r="A517" s="45"/>
      <c r="B517" s="45"/>
      <c r="C517" s="45"/>
      <c r="D517" s="45"/>
      <c r="E517" s="44"/>
      <c r="F517" s="45"/>
      <c r="G517" s="45"/>
      <c r="H517" s="46"/>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c r="BA517" s="44"/>
      <c r="BB517" s="44"/>
      <c r="BC517" s="44"/>
      <c r="BD517" s="44"/>
      <c r="BE517" s="44"/>
      <c r="BF517" s="44"/>
    </row>
    <row r="518" spans="1:58" ht="13.5" customHeight="1">
      <c r="A518" s="45"/>
      <c r="B518" s="45"/>
      <c r="C518" s="45"/>
      <c r="D518" s="45"/>
      <c r="E518" s="44"/>
      <c r="F518" s="45"/>
      <c r="G518" s="45"/>
      <c r="H518" s="46"/>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c r="AP518" s="44"/>
      <c r="AQ518" s="44"/>
      <c r="AR518" s="44"/>
      <c r="AS518" s="44"/>
      <c r="AT518" s="44"/>
      <c r="AU518" s="44"/>
      <c r="AV518" s="44"/>
      <c r="AW518" s="44"/>
      <c r="AX518" s="44"/>
      <c r="AY518" s="44"/>
      <c r="AZ518" s="44"/>
      <c r="BA518" s="44"/>
      <c r="BB518" s="44"/>
      <c r="BC518" s="44"/>
      <c r="BD518" s="44"/>
      <c r="BE518" s="44"/>
      <c r="BF518" s="44"/>
    </row>
    <row r="519" spans="1:58" ht="13.5" customHeight="1">
      <c r="A519" s="45"/>
      <c r="B519" s="45"/>
      <c r="C519" s="45"/>
      <c r="D519" s="45"/>
      <c r="E519" s="44"/>
      <c r="F519" s="45"/>
      <c r="G519" s="45"/>
      <c r="H519" s="46"/>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c r="AP519" s="44"/>
      <c r="AQ519" s="44"/>
      <c r="AR519" s="44"/>
      <c r="AS519" s="44"/>
      <c r="AT519" s="44"/>
      <c r="AU519" s="44"/>
      <c r="AV519" s="44"/>
      <c r="AW519" s="44"/>
      <c r="AX519" s="44"/>
      <c r="AY519" s="44"/>
      <c r="AZ519" s="44"/>
      <c r="BA519" s="44"/>
      <c r="BB519" s="44"/>
      <c r="BC519" s="44"/>
      <c r="BD519" s="44"/>
      <c r="BE519" s="44"/>
      <c r="BF519" s="44"/>
    </row>
    <row r="520" spans="1:58" ht="13.5" customHeight="1">
      <c r="A520" s="45"/>
      <c r="B520" s="45"/>
      <c r="C520" s="45"/>
      <c r="D520" s="45"/>
      <c r="E520" s="44"/>
      <c r="F520" s="45"/>
      <c r="G520" s="45"/>
      <c r="H520" s="46"/>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c r="AP520" s="44"/>
      <c r="AQ520" s="44"/>
      <c r="AR520" s="44"/>
      <c r="AS520" s="44"/>
      <c r="AT520" s="44"/>
      <c r="AU520" s="44"/>
      <c r="AV520" s="44"/>
      <c r="AW520" s="44"/>
      <c r="AX520" s="44"/>
      <c r="AY520" s="44"/>
      <c r="AZ520" s="44"/>
      <c r="BA520" s="44"/>
      <c r="BB520" s="44"/>
      <c r="BC520" s="44"/>
      <c r="BD520" s="44"/>
      <c r="BE520" s="44"/>
      <c r="BF520" s="44"/>
    </row>
    <row r="521" spans="1:58" ht="13.5" customHeight="1">
      <c r="A521" s="45"/>
      <c r="B521" s="45"/>
      <c r="C521" s="45"/>
      <c r="D521" s="45"/>
      <c r="E521" s="44"/>
      <c r="F521" s="45"/>
      <c r="G521" s="45"/>
      <c r="H521" s="46"/>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c r="AP521" s="44"/>
      <c r="AQ521" s="44"/>
      <c r="AR521" s="44"/>
      <c r="AS521" s="44"/>
      <c r="AT521" s="44"/>
      <c r="AU521" s="44"/>
      <c r="AV521" s="44"/>
      <c r="AW521" s="44"/>
      <c r="AX521" s="44"/>
      <c r="AY521" s="44"/>
      <c r="AZ521" s="44"/>
      <c r="BA521" s="44"/>
      <c r="BB521" s="44"/>
      <c r="BC521" s="44"/>
      <c r="BD521" s="44"/>
      <c r="BE521" s="44"/>
      <c r="BF521" s="44"/>
    </row>
    <row r="522" spans="1:58" ht="13.5" customHeight="1">
      <c r="A522" s="45"/>
      <c r="B522" s="45"/>
      <c r="C522" s="45"/>
      <c r="D522" s="45"/>
      <c r="E522" s="44"/>
      <c r="F522" s="45"/>
      <c r="G522" s="45"/>
      <c r="H522" s="46"/>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c r="AP522" s="44"/>
      <c r="AQ522" s="44"/>
      <c r="AR522" s="44"/>
      <c r="AS522" s="44"/>
      <c r="AT522" s="44"/>
      <c r="AU522" s="44"/>
      <c r="AV522" s="44"/>
      <c r="AW522" s="44"/>
      <c r="AX522" s="44"/>
      <c r="AY522" s="44"/>
      <c r="AZ522" s="44"/>
      <c r="BA522" s="44"/>
      <c r="BB522" s="44"/>
      <c r="BC522" s="44"/>
      <c r="BD522" s="44"/>
      <c r="BE522" s="44"/>
      <c r="BF522" s="44"/>
    </row>
    <row r="523" spans="1:58" ht="13.5" customHeight="1">
      <c r="A523" s="45"/>
      <c r="B523" s="45"/>
      <c r="C523" s="45"/>
      <c r="D523" s="45"/>
      <c r="E523" s="44"/>
      <c r="F523" s="45"/>
      <c r="G523" s="45"/>
      <c r="H523" s="46"/>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c r="AP523" s="44"/>
      <c r="AQ523" s="44"/>
      <c r="AR523" s="44"/>
      <c r="AS523" s="44"/>
      <c r="AT523" s="44"/>
      <c r="AU523" s="44"/>
      <c r="AV523" s="44"/>
      <c r="AW523" s="44"/>
      <c r="AX523" s="44"/>
      <c r="AY523" s="44"/>
      <c r="AZ523" s="44"/>
      <c r="BA523" s="44"/>
      <c r="BB523" s="44"/>
      <c r="BC523" s="44"/>
      <c r="BD523" s="44"/>
      <c r="BE523" s="44"/>
      <c r="BF523" s="44"/>
    </row>
    <row r="524" spans="1:58" ht="13.5" customHeight="1">
      <c r="A524" s="45"/>
      <c r="B524" s="45"/>
      <c r="C524" s="45"/>
      <c r="D524" s="45"/>
      <c r="E524" s="44"/>
      <c r="F524" s="45"/>
      <c r="G524" s="45"/>
      <c r="H524" s="46"/>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c r="AP524" s="44"/>
      <c r="AQ524" s="44"/>
      <c r="AR524" s="44"/>
      <c r="AS524" s="44"/>
      <c r="AT524" s="44"/>
      <c r="AU524" s="44"/>
      <c r="AV524" s="44"/>
      <c r="AW524" s="44"/>
      <c r="AX524" s="44"/>
      <c r="AY524" s="44"/>
      <c r="AZ524" s="44"/>
      <c r="BA524" s="44"/>
      <c r="BB524" s="44"/>
      <c r="BC524" s="44"/>
      <c r="BD524" s="44"/>
      <c r="BE524" s="44"/>
      <c r="BF524" s="44"/>
    </row>
    <row r="525" spans="1:58" ht="13.5" customHeight="1">
      <c r="A525" s="45"/>
      <c r="B525" s="45"/>
      <c r="C525" s="45"/>
      <c r="D525" s="45"/>
      <c r="E525" s="44"/>
      <c r="F525" s="45"/>
      <c r="G525" s="45"/>
      <c r="H525" s="46"/>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c r="AP525" s="44"/>
      <c r="AQ525" s="44"/>
      <c r="AR525" s="44"/>
      <c r="AS525" s="44"/>
      <c r="AT525" s="44"/>
      <c r="AU525" s="44"/>
      <c r="AV525" s="44"/>
      <c r="AW525" s="44"/>
      <c r="AX525" s="44"/>
      <c r="AY525" s="44"/>
      <c r="AZ525" s="44"/>
      <c r="BA525" s="44"/>
      <c r="BB525" s="44"/>
      <c r="BC525" s="44"/>
      <c r="BD525" s="44"/>
      <c r="BE525" s="44"/>
      <c r="BF525" s="44"/>
    </row>
    <row r="526" spans="1:58" ht="13.5" customHeight="1">
      <c r="A526" s="45"/>
      <c r="B526" s="45"/>
      <c r="C526" s="45"/>
      <c r="D526" s="45"/>
      <c r="E526" s="44"/>
      <c r="F526" s="45"/>
      <c r="G526" s="45"/>
      <c r="H526" s="46"/>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44"/>
      <c r="AW526" s="44"/>
      <c r="AX526" s="44"/>
      <c r="AY526" s="44"/>
      <c r="AZ526" s="44"/>
      <c r="BA526" s="44"/>
      <c r="BB526" s="44"/>
      <c r="BC526" s="44"/>
      <c r="BD526" s="44"/>
      <c r="BE526" s="44"/>
      <c r="BF526" s="44"/>
    </row>
    <row r="527" spans="1:58" ht="13.5" customHeight="1">
      <c r="A527" s="45"/>
      <c r="B527" s="45"/>
      <c r="C527" s="45"/>
      <c r="D527" s="45"/>
      <c r="E527" s="44"/>
      <c r="F527" s="45"/>
      <c r="G527" s="45"/>
      <c r="H527" s="46"/>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c r="AP527" s="44"/>
      <c r="AQ527" s="44"/>
      <c r="AR527" s="44"/>
      <c r="AS527" s="44"/>
      <c r="AT527" s="44"/>
      <c r="AU527" s="44"/>
      <c r="AV527" s="44"/>
      <c r="AW527" s="44"/>
      <c r="AX527" s="44"/>
      <c r="AY527" s="44"/>
      <c r="AZ527" s="44"/>
      <c r="BA527" s="44"/>
      <c r="BB527" s="44"/>
      <c r="BC527" s="44"/>
      <c r="BD527" s="44"/>
      <c r="BE527" s="44"/>
      <c r="BF527" s="44"/>
    </row>
    <row r="528" spans="1:58" ht="13.5" customHeight="1">
      <c r="A528" s="45"/>
      <c r="B528" s="45"/>
      <c r="C528" s="45"/>
      <c r="D528" s="45"/>
      <c r="E528" s="44"/>
      <c r="F528" s="45"/>
      <c r="G528" s="45"/>
      <c r="H528" s="46"/>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c r="AP528" s="44"/>
      <c r="AQ528" s="44"/>
      <c r="AR528" s="44"/>
      <c r="AS528" s="44"/>
      <c r="AT528" s="44"/>
      <c r="AU528" s="44"/>
      <c r="AV528" s="44"/>
      <c r="AW528" s="44"/>
      <c r="AX528" s="44"/>
      <c r="AY528" s="44"/>
      <c r="AZ528" s="44"/>
      <c r="BA528" s="44"/>
      <c r="BB528" s="44"/>
      <c r="BC528" s="44"/>
      <c r="BD528" s="44"/>
      <c r="BE528" s="44"/>
      <c r="BF528" s="44"/>
    </row>
    <row r="529" spans="1:58" ht="13.5" customHeight="1">
      <c r="A529" s="45"/>
      <c r="B529" s="45"/>
      <c r="C529" s="45"/>
      <c r="D529" s="45"/>
      <c r="E529" s="44"/>
      <c r="F529" s="45"/>
      <c r="G529" s="45"/>
      <c r="H529" s="46"/>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44"/>
      <c r="AW529" s="44"/>
      <c r="AX529" s="44"/>
      <c r="AY529" s="44"/>
      <c r="AZ529" s="44"/>
      <c r="BA529" s="44"/>
      <c r="BB529" s="44"/>
      <c r="BC529" s="44"/>
      <c r="BD529" s="44"/>
      <c r="BE529" s="44"/>
      <c r="BF529" s="44"/>
    </row>
    <row r="530" spans="1:58" ht="13.5" customHeight="1">
      <c r="A530" s="45"/>
      <c r="B530" s="45"/>
      <c r="C530" s="45"/>
      <c r="D530" s="45"/>
      <c r="E530" s="44"/>
      <c r="F530" s="45"/>
      <c r="G530" s="45"/>
      <c r="H530" s="46"/>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44"/>
      <c r="AW530" s="44"/>
      <c r="AX530" s="44"/>
      <c r="AY530" s="44"/>
      <c r="AZ530" s="44"/>
      <c r="BA530" s="44"/>
      <c r="BB530" s="44"/>
      <c r="BC530" s="44"/>
      <c r="BD530" s="44"/>
      <c r="BE530" s="44"/>
      <c r="BF530" s="44"/>
    </row>
    <row r="531" spans="1:58" ht="13.5" customHeight="1">
      <c r="A531" s="45"/>
      <c r="B531" s="45"/>
      <c r="C531" s="45"/>
      <c r="D531" s="45"/>
      <c r="E531" s="44"/>
      <c r="F531" s="45"/>
      <c r="G531" s="45"/>
      <c r="H531" s="46"/>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c r="AP531" s="44"/>
      <c r="AQ531" s="44"/>
      <c r="AR531" s="44"/>
      <c r="AS531" s="44"/>
      <c r="AT531" s="44"/>
      <c r="AU531" s="44"/>
      <c r="AV531" s="44"/>
      <c r="AW531" s="44"/>
      <c r="AX531" s="44"/>
      <c r="AY531" s="44"/>
      <c r="AZ531" s="44"/>
      <c r="BA531" s="44"/>
      <c r="BB531" s="44"/>
      <c r="BC531" s="44"/>
      <c r="BD531" s="44"/>
      <c r="BE531" s="44"/>
      <c r="BF531" s="44"/>
    </row>
    <row r="532" spans="1:58" ht="13.5" customHeight="1">
      <c r="A532" s="45"/>
      <c r="B532" s="45"/>
      <c r="C532" s="45"/>
      <c r="D532" s="45"/>
      <c r="E532" s="44"/>
      <c r="F532" s="45"/>
      <c r="G532" s="45"/>
      <c r="H532" s="46"/>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44"/>
      <c r="AW532" s="44"/>
      <c r="AX532" s="44"/>
      <c r="AY532" s="44"/>
      <c r="AZ532" s="44"/>
      <c r="BA532" s="44"/>
      <c r="BB532" s="44"/>
      <c r="BC532" s="44"/>
      <c r="BD532" s="44"/>
      <c r="BE532" s="44"/>
      <c r="BF532" s="44"/>
    </row>
    <row r="533" spans="1:58" ht="13.5" customHeight="1">
      <c r="A533" s="45"/>
      <c r="B533" s="45"/>
      <c r="C533" s="45"/>
      <c r="D533" s="45"/>
      <c r="E533" s="44"/>
      <c r="F533" s="45"/>
      <c r="G533" s="45"/>
      <c r="H533" s="46"/>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44"/>
      <c r="AW533" s="44"/>
      <c r="AX533" s="44"/>
      <c r="AY533" s="44"/>
      <c r="AZ533" s="44"/>
      <c r="BA533" s="44"/>
      <c r="BB533" s="44"/>
      <c r="BC533" s="44"/>
      <c r="BD533" s="44"/>
      <c r="BE533" s="44"/>
      <c r="BF533" s="44"/>
    </row>
    <row r="534" spans="1:58" ht="13.5" customHeight="1">
      <c r="A534" s="45"/>
      <c r="B534" s="45"/>
      <c r="C534" s="45"/>
      <c r="D534" s="45"/>
      <c r="E534" s="44"/>
      <c r="F534" s="45"/>
      <c r="G534" s="45"/>
      <c r="H534" s="46"/>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c r="BA534" s="44"/>
      <c r="BB534" s="44"/>
      <c r="BC534" s="44"/>
      <c r="BD534" s="44"/>
      <c r="BE534" s="44"/>
      <c r="BF534" s="44"/>
    </row>
    <row r="535" spans="1:58" ht="13.5" customHeight="1">
      <c r="A535" s="45"/>
      <c r="B535" s="45"/>
      <c r="C535" s="45"/>
      <c r="D535" s="45"/>
      <c r="E535" s="44"/>
      <c r="F535" s="45"/>
      <c r="G535" s="45"/>
      <c r="H535" s="46"/>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44"/>
      <c r="AW535" s="44"/>
      <c r="AX535" s="44"/>
      <c r="AY535" s="44"/>
      <c r="AZ535" s="44"/>
      <c r="BA535" s="44"/>
      <c r="BB535" s="44"/>
      <c r="BC535" s="44"/>
      <c r="BD535" s="44"/>
      <c r="BE535" s="44"/>
      <c r="BF535" s="44"/>
    </row>
    <row r="536" spans="1:58" ht="13.5" customHeight="1">
      <c r="A536" s="45"/>
      <c r="B536" s="45"/>
      <c r="C536" s="45"/>
      <c r="D536" s="45"/>
      <c r="E536" s="44"/>
      <c r="F536" s="45"/>
      <c r="G536" s="45"/>
      <c r="H536" s="46"/>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c r="AP536" s="44"/>
      <c r="AQ536" s="44"/>
      <c r="AR536" s="44"/>
      <c r="AS536" s="44"/>
      <c r="AT536" s="44"/>
      <c r="AU536" s="44"/>
      <c r="AV536" s="44"/>
      <c r="AW536" s="44"/>
      <c r="AX536" s="44"/>
      <c r="AY536" s="44"/>
      <c r="AZ536" s="44"/>
      <c r="BA536" s="44"/>
      <c r="BB536" s="44"/>
      <c r="BC536" s="44"/>
      <c r="BD536" s="44"/>
      <c r="BE536" s="44"/>
      <c r="BF536" s="44"/>
    </row>
    <row r="537" spans="1:58" ht="13.5" customHeight="1">
      <c r="A537" s="45"/>
      <c r="B537" s="45"/>
      <c r="C537" s="45"/>
      <c r="D537" s="45"/>
      <c r="E537" s="44"/>
      <c r="F537" s="45"/>
      <c r="G537" s="45"/>
      <c r="H537" s="46"/>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44"/>
      <c r="AW537" s="44"/>
      <c r="AX537" s="44"/>
      <c r="AY537" s="44"/>
      <c r="AZ537" s="44"/>
      <c r="BA537" s="44"/>
      <c r="BB537" s="44"/>
      <c r="BC537" s="44"/>
      <c r="BD537" s="44"/>
      <c r="BE537" s="44"/>
      <c r="BF537" s="44"/>
    </row>
    <row r="538" spans="1:58" ht="13.5" customHeight="1">
      <c r="A538" s="45"/>
      <c r="B538" s="45"/>
      <c r="C538" s="45"/>
      <c r="D538" s="45"/>
      <c r="E538" s="44"/>
      <c r="F538" s="45"/>
      <c r="G538" s="45"/>
      <c r="H538" s="46"/>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c r="AP538" s="44"/>
      <c r="AQ538" s="44"/>
      <c r="AR538" s="44"/>
      <c r="AS538" s="44"/>
      <c r="AT538" s="44"/>
      <c r="AU538" s="44"/>
      <c r="AV538" s="44"/>
      <c r="AW538" s="44"/>
      <c r="AX538" s="44"/>
      <c r="AY538" s="44"/>
      <c r="AZ538" s="44"/>
      <c r="BA538" s="44"/>
      <c r="BB538" s="44"/>
      <c r="BC538" s="44"/>
      <c r="BD538" s="44"/>
      <c r="BE538" s="44"/>
      <c r="BF538" s="44"/>
    </row>
    <row r="539" spans="1:58" ht="13.5" customHeight="1">
      <c r="A539" s="45"/>
      <c r="B539" s="45"/>
      <c r="C539" s="45"/>
      <c r="D539" s="45"/>
      <c r="E539" s="44"/>
      <c r="F539" s="45"/>
      <c r="G539" s="45"/>
      <c r="H539" s="46"/>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c r="AX539" s="44"/>
      <c r="AY539" s="44"/>
      <c r="AZ539" s="44"/>
      <c r="BA539" s="44"/>
      <c r="BB539" s="44"/>
      <c r="BC539" s="44"/>
      <c r="BD539" s="44"/>
      <c r="BE539" s="44"/>
      <c r="BF539" s="44"/>
    </row>
    <row r="540" spans="1:58" ht="13.5" customHeight="1">
      <c r="A540" s="45"/>
      <c r="B540" s="45"/>
      <c r="C540" s="45"/>
      <c r="D540" s="45"/>
      <c r="E540" s="44"/>
      <c r="F540" s="45"/>
      <c r="G540" s="45"/>
      <c r="H540" s="46"/>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44"/>
      <c r="AW540" s="44"/>
      <c r="AX540" s="44"/>
      <c r="AY540" s="44"/>
      <c r="AZ540" s="44"/>
      <c r="BA540" s="44"/>
      <c r="BB540" s="44"/>
      <c r="BC540" s="44"/>
      <c r="BD540" s="44"/>
      <c r="BE540" s="44"/>
      <c r="BF540" s="44"/>
    </row>
    <row r="541" spans="1:58" ht="13.5" customHeight="1">
      <c r="A541" s="45"/>
      <c r="B541" s="45"/>
      <c r="C541" s="45"/>
      <c r="D541" s="45"/>
      <c r="E541" s="44"/>
      <c r="F541" s="45"/>
      <c r="G541" s="45"/>
      <c r="H541" s="46"/>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c r="AP541" s="44"/>
      <c r="AQ541" s="44"/>
      <c r="AR541" s="44"/>
      <c r="AS541" s="44"/>
      <c r="AT541" s="44"/>
      <c r="AU541" s="44"/>
      <c r="AV541" s="44"/>
      <c r="AW541" s="44"/>
      <c r="AX541" s="44"/>
      <c r="AY541" s="44"/>
      <c r="AZ541" s="44"/>
      <c r="BA541" s="44"/>
      <c r="BB541" s="44"/>
      <c r="BC541" s="44"/>
      <c r="BD541" s="44"/>
      <c r="BE541" s="44"/>
      <c r="BF541" s="44"/>
    </row>
    <row r="542" spans="1:58" ht="13.5" customHeight="1">
      <c r="A542" s="45"/>
      <c r="B542" s="45"/>
      <c r="C542" s="45"/>
      <c r="D542" s="45"/>
      <c r="E542" s="44"/>
      <c r="F542" s="45"/>
      <c r="G542" s="45"/>
      <c r="H542" s="46"/>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c r="AX542" s="44"/>
      <c r="AY542" s="44"/>
      <c r="AZ542" s="44"/>
      <c r="BA542" s="44"/>
      <c r="BB542" s="44"/>
      <c r="BC542" s="44"/>
      <c r="BD542" s="44"/>
      <c r="BE542" s="44"/>
      <c r="BF542" s="44"/>
    </row>
    <row r="543" spans="1:58" ht="13.5" customHeight="1">
      <c r="A543" s="45"/>
      <c r="B543" s="45"/>
      <c r="C543" s="45"/>
      <c r="D543" s="45"/>
      <c r="E543" s="44"/>
      <c r="F543" s="45"/>
      <c r="G543" s="45"/>
      <c r="H543" s="46"/>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c r="AW543" s="44"/>
      <c r="AX543" s="44"/>
      <c r="AY543" s="44"/>
      <c r="AZ543" s="44"/>
      <c r="BA543" s="44"/>
      <c r="BB543" s="44"/>
      <c r="BC543" s="44"/>
      <c r="BD543" s="44"/>
      <c r="BE543" s="44"/>
      <c r="BF543" s="44"/>
    </row>
    <row r="544" spans="1:58" ht="13.5" customHeight="1">
      <c r="A544" s="45"/>
      <c r="B544" s="45"/>
      <c r="C544" s="45"/>
      <c r="D544" s="45"/>
      <c r="E544" s="44"/>
      <c r="F544" s="45"/>
      <c r="G544" s="45"/>
      <c r="H544" s="46"/>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c r="AP544" s="44"/>
      <c r="AQ544" s="44"/>
      <c r="AR544" s="44"/>
      <c r="AS544" s="44"/>
      <c r="AT544" s="44"/>
      <c r="AU544" s="44"/>
      <c r="AV544" s="44"/>
      <c r="AW544" s="44"/>
      <c r="AX544" s="44"/>
      <c r="AY544" s="44"/>
      <c r="AZ544" s="44"/>
      <c r="BA544" s="44"/>
      <c r="BB544" s="44"/>
      <c r="BC544" s="44"/>
      <c r="BD544" s="44"/>
      <c r="BE544" s="44"/>
      <c r="BF544" s="44"/>
    </row>
    <row r="545" spans="1:58" ht="13.5" customHeight="1">
      <c r="A545" s="45"/>
      <c r="B545" s="45"/>
      <c r="C545" s="45"/>
      <c r="D545" s="45"/>
      <c r="E545" s="44"/>
      <c r="F545" s="45"/>
      <c r="G545" s="45"/>
      <c r="H545" s="46"/>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c r="AP545" s="44"/>
      <c r="AQ545" s="44"/>
      <c r="AR545" s="44"/>
      <c r="AS545" s="44"/>
      <c r="AT545" s="44"/>
      <c r="AU545" s="44"/>
      <c r="AV545" s="44"/>
      <c r="AW545" s="44"/>
      <c r="AX545" s="44"/>
      <c r="AY545" s="44"/>
      <c r="AZ545" s="44"/>
      <c r="BA545" s="44"/>
      <c r="BB545" s="44"/>
      <c r="BC545" s="44"/>
      <c r="BD545" s="44"/>
      <c r="BE545" s="44"/>
      <c r="BF545" s="44"/>
    </row>
    <row r="546" spans="1:58" ht="13.5" customHeight="1">
      <c r="A546" s="45"/>
      <c r="B546" s="45"/>
      <c r="C546" s="45"/>
      <c r="D546" s="45"/>
      <c r="E546" s="44"/>
      <c r="F546" s="45"/>
      <c r="G546" s="45"/>
      <c r="H546" s="46"/>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c r="AX546" s="44"/>
      <c r="AY546" s="44"/>
      <c r="AZ546" s="44"/>
      <c r="BA546" s="44"/>
      <c r="BB546" s="44"/>
      <c r="BC546" s="44"/>
      <c r="BD546" s="44"/>
      <c r="BE546" s="44"/>
      <c r="BF546" s="44"/>
    </row>
    <row r="547" spans="1:58" ht="13.5" customHeight="1">
      <c r="A547" s="45"/>
      <c r="B547" s="45"/>
      <c r="C547" s="45"/>
      <c r="D547" s="45"/>
      <c r="E547" s="44"/>
      <c r="F547" s="45"/>
      <c r="G547" s="45"/>
      <c r="H547" s="46"/>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c r="BA547" s="44"/>
      <c r="BB547" s="44"/>
      <c r="BC547" s="44"/>
      <c r="BD547" s="44"/>
      <c r="BE547" s="44"/>
      <c r="BF547" s="44"/>
    </row>
    <row r="548" spans="1:58" ht="13.5" customHeight="1">
      <c r="A548" s="45"/>
      <c r="B548" s="45"/>
      <c r="C548" s="45"/>
      <c r="D548" s="45"/>
      <c r="E548" s="44"/>
      <c r="F548" s="45"/>
      <c r="G548" s="45"/>
      <c r="H548" s="46"/>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c r="BA548" s="44"/>
      <c r="BB548" s="44"/>
      <c r="BC548" s="44"/>
      <c r="BD548" s="44"/>
      <c r="BE548" s="44"/>
      <c r="BF548" s="44"/>
    </row>
    <row r="549" spans="1:58" ht="13.5" customHeight="1">
      <c r="A549" s="45"/>
      <c r="B549" s="45"/>
      <c r="C549" s="45"/>
      <c r="D549" s="45"/>
      <c r="E549" s="44"/>
      <c r="F549" s="45"/>
      <c r="G549" s="45"/>
      <c r="H549" s="46"/>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c r="AP549" s="44"/>
      <c r="AQ549" s="44"/>
      <c r="AR549" s="44"/>
      <c r="AS549" s="44"/>
      <c r="AT549" s="44"/>
      <c r="AU549" s="44"/>
      <c r="AV549" s="44"/>
      <c r="AW549" s="44"/>
      <c r="AX549" s="44"/>
      <c r="AY549" s="44"/>
      <c r="AZ549" s="44"/>
      <c r="BA549" s="44"/>
      <c r="BB549" s="44"/>
      <c r="BC549" s="44"/>
      <c r="BD549" s="44"/>
      <c r="BE549" s="44"/>
      <c r="BF549" s="44"/>
    </row>
    <row r="550" spans="1:58" ht="13.5" customHeight="1">
      <c r="A550" s="45"/>
      <c r="B550" s="45"/>
      <c r="C550" s="45"/>
      <c r="D550" s="45"/>
      <c r="E550" s="44"/>
      <c r="F550" s="45"/>
      <c r="G550" s="45"/>
      <c r="H550" s="46"/>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c r="AX550" s="44"/>
      <c r="AY550" s="44"/>
      <c r="AZ550" s="44"/>
      <c r="BA550" s="44"/>
      <c r="BB550" s="44"/>
      <c r="BC550" s="44"/>
      <c r="BD550" s="44"/>
      <c r="BE550" s="44"/>
      <c r="BF550" s="44"/>
    </row>
    <row r="551" spans="1:58" ht="13.5" customHeight="1">
      <c r="A551" s="45"/>
      <c r="B551" s="45"/>
      <c r="C551" s="45"/>
      <c r="D551" s="45"/>
      <c r="E551" s="44"/>
      <c r="F551" s="45"/>
      <c r="G551" s="45"/>
      <c r="H551" s="46"/>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c r="AP551" s="44"/>
      <c r="AQ551" s="44"/>
      <c r="AR551" s="44"/>
      <c r="AS551" s="44"/>
      <c r="AT551" s="44"/>
      <c r="AU551" s="44"/>
      <c r="AV551" s="44"/>
      <c r="AW551" s="44"/>
      <c r="AX551" s="44"/>
      <c r="AY551" s="44"/>
      <c r="AZ551" s="44"/>
      <c r="BA551" s="44"/>
      <c r="BB551" s="44"/>
      <c r="BC551" s="44"/>
      <c r="BD551" s="44"/>
      <c r="BE551" s="44"/>
      <c r="BF551" s="44"/>
    </row>
    <row r="552" spans="1:58" ht="13.5" customHeight="1">
      <c r="A552" s="45"/>
      <c r="B552" s="45"/>
      <c r="C552" s="45"/>
      <c r="D552" s="45"/>
      <c r="E552" s="44"/>
      <c r="F552" s="45"/>
      <c r="G552" s="45"/>
      <c r="H552" s="46"/>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c r="AP552" s="44"/>
      <c r="AQ552" s="44"/>
      <c r="AR552" s="44"/>
      <c r="AS552" s="44"/>
      <c r="AT552" s="44"/>
      <c r="AU552" s="44"/>
      <c r="AV552" s="44"/>
      <c r="AW552" s="44"/>
      <c r="AX552" s="44"/>
      <c r="AY552" s="44"/>
      <c r="AZ552" s="44"/>
      <c r="BA552" s="44"/>
      <c r="BB552" s="44"/>
      <c r="BC552" s="44"/>
      <c r="BD552" s="44"/>
      <c r="BE552" s="44"/>
      <c r="BF552" s="44"/>
    </row>
    <row r="553" spans="1:58" ht="13.5" customHeight="1">
      <c r="A553" s="45"/>
      <c r="B553" s="45"/>
      <c r="C553" s="45"/>
      <c r="D553" s="45"/>
      <c r="E553" s="44"/>
      <c r="F553" s="45"/>
      <c r="G553" s="45"/>
      <c r="H553" s="46"/>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c r="AP553" s="44"/>
      <c r="AQ553" s="44"/>
      <c r="AR553" s="44"/>
      <c r="AS553" s="44"/>
      <c r="AT553" s="44"/>
      <c r="AU553" s="44"/>
      <c r="AV553" s="44"/>
      <c r="AW553" s="44"/>
      <c r="AX553" s="44"/>
      <c r="AY553" s="44"/>
      <c r="AZ553" s="44"/>
      <c r="BA553" s="44"/>
      <c r="BB553" s="44"/>
      <c r="BC553" s="44"/>
      <c r="BD553" s="44"/>
      <c r="BE553" s="44"/>
      <c r="BF553" s="44"/>
    </row>
    <row r="554" spans="1:58" ht="13.5" customHeight="1">
      <c r="A554" s="45"/>
      <c r="B554" s="45"/>
      <c r="C554" s="45"/>
      <c r="D554" s="45"/>
      <c r="E554" s="44"/>
      <c r="F554" s="45"/>
      <c r="G554" s="45"/>
      <c r="H554" s="46"/>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c r="AZ554" s="44"/>
      <c r="BA554" s="44"/>
      <c r="BB554" s="44"/>
      <c r="BC554" s="44"/>
      <c r="BD554" s="44"/>
      <c r="BE554" s="44"/>
      <c r="BF554" s="44"/>
    </row>
    <row r="555" spans="1:58" ht="13.5" customHeight="1">
      <c r="A555" s="45"/>
      <c r="B555" s="45"/>
      <c r="C555" s="45"/>
      <c r="D555" s="45"/>
      <c r="E555" s="44"/>
      <c r="F555" s="45"/>
      <c r="G555" s="45"/>
      <c r="H555" s="46"/>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4"/>
      <c r="AY555" s="44"/>
      <c r="AZ555" s="44"/>
      <c r="BA555" s="44"/>
      <c r="BB555" s="44"/>
      <c r="BC555" s="44"/>
      <c r="BD555" s="44"/>
      <c r="BE555" s="44"/>
      <c r="BF555" s="44"/>
    </row>
    <row r="556" spans="1:58" ht="13.5" customHeight="1">
      <c r="A556" s="45"/>
      <c r="B556" s="45"/>
      <c r="C556" s="45"/>
      <c r="D556" s="45"/>
      <c r="E556" s="44"/>
      <c r="F556" s="45"/>
      <c r="G556" s="45"/>
      <c r="H556" s="46"/>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44"/>
      <c r="AW556" s="44"/>
      <c r="AX556" s="44"/>
      <c r="AY556" s="44"/>
      <c r="AZ556" s="44"/>
      <c r="BA556" s="44"/>
      <c r="BB556" s="44"/>
      <c r="BC556" s="44"/>
      <c r="BD556" s="44"/>
      <c r="BE556" s="44"/>
      <c r="BF556" s="44"/>
    </row>
    <row r="557" spans="1:58" ht="13.5" customHeight="1">
      <c r="A557" s="45"/>
      <c r="B557" s="45"/>
      <c r="C557" s="45"/>
      <c r="D557" s="45"/>
      <c r="E557" s="44"/>
      <c r="F557" s="45"/>
      <c r="G557" s="45"/>
      <c r="H557" s="46"/>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c r="AP557" s="44"/>
      <c r="AQ557" s="44"/>
      <c r="AR557" s="44"/>
      <c r="AS557" s="44"/>
      <c r="AT557" s="44"/>
      <c r="AU557" s="44"/>
      <c r="AV557" s="44"/>
      <c r="AW557" s="44"/>
      <c r="AX557" s="44"/>
      <c r="AY557" s="44"/>
      <c r="AZ557" s="44"/>
      <c r="BA557" s="44"/>
      <c r="BB557" s="44"/>
      <c r="BC557" s="44"/>
      <c r="BD557" s="44"/>
      <c r="BE557" s="44"/>
      <c r="BF557" s="44"/>
    </row>
    <row r="558" spans="1:58" ht="13.5" customHeight="1">
      <c r="A558" s="45"/>
      <c r="B558" s="45"/>
      <c r="C558" s="45"/>
      <c r="D558" s="45"/>
      <c r="E558" s="44"/>
      <c r="F558" s="45"/>
      <c r="G558" s="45"/>
      <c r="H558" s="46"/>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44"/>
      <c r="AW558" s="44"/>
      <c r="AX558" s="44"/>
      <c r="AY558" s="44"/>
      <c r="AZ558" s="44"/>
      <c r="BA558" s="44"/>
      <c r="BB558" s="44"/>
      <c r="BC558" s="44"/>
      <c r="BD558" s="44"/>
      <c r="BE558" s="44"/>
      <c r="BF558" s="44"/>
    </row>
    <row r="559" spans="1:58" ht="13.5" customHeight="1">
      <c r="A559" s="45"/>
      <c r="B559" s="45"/>
      <c r="C559" s="45"/>
      <c r="D559" s="45"/>
      <c r="E559" s="44"/>
      <c r="F559" s="45"/>
      <c r="G559" s="45"/>
      <c r="H559" s="46"/>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c r="AP559" s="44"/>
      <c r="AQ559" s="44"/>
      <c r="AR559" s="44"/>
      <c r="AS559" s="44"/>
      <c r="AT559" s="44"/>
      <c r="AU559" s="44"/>
      <c r="AV559" s="44"/>
      <c r="AW559" s="44"/>
      <c r="AX559" s="44"/>
      <c r="AY559" s="44"/>
      <c r="AZ559" s="44"/>
      <c r="BA559" s="44"/>
      <c r="BB559" s="44"/>
      <c r="BC559" s="44"/>
      <c r="BD559" s="44"/>
      <c r="BE559" s="44"/>
      <c r="BF559" s="44"/>
    </row>
    <row r="560" spans="1:58" ht="13.5" customHeight="1">
      <c r="A560" s="45"/>
      <c r="B560" s="45"/>
      <c r="C560" s="45"/>
      <c r="D560" s="45"/>
      <c r="E560" s="44"/>
      <c r="F560" s="45"/>
      <c r="G560" s="45"/>
      <c r="H560" s="46"/>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c r="AP560" s="44"/>
      <c r="AQ560" s="44"/>
      <c r="AR560" s="44"/>
      <c r="AS560" s="44"/>
      <c r="AT560" s="44"/>
      <c r="AU560" s="44"/>
      <c r="AV560" s="44"/>
      <c r="AW560" s="44"/>
      <c r="AX560" s="44"/>
      <c r="AY560" s="44"/>
      <c r="AZ560" s="44"/>
      <c r="BA560" s="44"/>
      <c r="BB560" s="44"/>
      <c r="BC560" s="44"/>
      <c r="BD560" s="44"/>
      <c r="BE560" s="44"/>
      <c r="BF560" s="44"/>
    </row>
    <row r="561" spans="1:58" ht="13.5" customHeight="1">
      <c r="A561" s="45"/>
      <c r="B561" s="45"/>
      <c r="C561" s="45"/>
      <c r="D561" s="45"/>
      <c r="E561" s="44"/>
      <c r="F561" s="45"/>
      <c r="G561" s="45"/>
      <c r="H561" s="46"/>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c r="BA561" s="44"/>
      <c r="BB561" s="44"/>
      <c r="BC561" s="44"/>
      <c r="BD561" s="44"/>
      <c r="BE561" s="44"/>
      <c r="BF561" s="44"/>
    </row>
    <row r="562" spans="1:58" ht="13.5" customHeight="1">
      <c r="A562" s="45"/>
      <c r="B562" s="45"/>
      <c r="C562" s="45"/>
      <c r="D562" s="45"/>
      <c r="E562" s="44"/>
      <c r="F562" s="45"/>
      <c r="G562" s="45"/>
      <c r="H562" s="46"/>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c r="AP562" s="44"/>
      <c r="AQ562" s="44"/>
      <c r="AR562" s="44"/>
      <c r="AS562" s="44"/>
      <c r="AT562" s="44"/>
      <c r="AU562" s="44"/>
      <c r="AV562" s="44"/>
      <c r="AW562" s="44"/>
      <c r="AX562" s="44"/>
      <c r="AY562" s="44"/>
      <c r="AZ562" s="44"/>
      <c r="BA562" s="44"/>
      <c r="BB562" s="44"/>
      <c r="BC562" s="44"/>
      <c r="BD562" s="44"/>
      <c r="BE562" s="44"/>
      <c r="BF562" s="44"/>
    </row>
    <row r="563" spans="1:58" ht="13.5" customHeight="1">
      <c r="A563" s="45"/>
      <c r="B563" s="45"/>
      <c r="C563" s="45"/>
      <c r="D563" s="45"/>
      <c r="E563" s="44"/>
      <c r="F563" s="45"/>
      <c r="G563" s="45"/>
      <c r="H563" s="46"/>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44"/>
      <c r="AW563" s="44"/>
      <c r="AX563" s="44"/>
      <c r="AY563" s="44"/>
      <c r="AZ563" s="44"/>
      <c r="BA563" s="44"/>
      <c r="BB563" s="44"/>
      <c r="BC563" s="44"/>
      <c r="BD563" s="44"/>
      <c r="BE563" s="44"/>
      <c r="BF563" s="44"/>
    </row>
    <row r="564" spans="1:58" ht="13.5" customHeight="1">
      <c r="A564" s="45"/>
      <c r="B564" s="45"/>
      <c r="C564" s="45"/>
      <c r="D564" s="45"/>
      <c r="E564" s="44"/>
      <c r="F564" s="45"/>
      <c r="G564" s="45"/>
      <c r="H564" s="46"/>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c r="AW564" s="44"/>
      <c r="AX564" s="44"/>
      <c r="AY564" s="44"/>
      <c r="AZ564" s="44"/>
      <c r="BA564" s="44"/>
      <c r="BB564" s="44"/>
      <c r="BC564" s="44"/>
      <c r="BD564" s="44"/>
      <c r="BE564" s="44"/>
      <c r="BF564" s="44"/>
    </row>
    <row r="565" spans="1:58" ht="13.5" customHeight="1">
      <c r="A565" s="45"/>
      <c r="B565" s="45"/>
      <c r="C565" s="45"/>
      <c r="D565" s="45"/>
      <c r="E565" s="44"/>
      <c r="F565" s="45"/>
      <c r="G565" s="45"/>
      <c r="H565" s="46"/>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c r="AP565" s="44"/>
      <c r="AQ565" s="44"/>
      <c r="AR565" s="44"/>
      <c r="AS565" s="44"/>
      <c r="AT565" s="44"/>
      <c r="AU565" s="44"/>
      <c r="AV565" s="44"/>
      <c r="AW565" s="44"/>
      <c r="AX565" s="44"/>
      <c r="AY565" s="44"/>
      <c r="AZ565" s="44"/>
      <c r="BA565" s="44"/>
      <c r="BB565" s="44"/>
      <c r="BC565" s="44"/>
      <c r="BD565" s="44"/>
      <c r="BE565" s="44"/>
      <c r="BF565" s="44"/>
    </row>
    <row r="566" spans="1:58" ht="13.5" customHeight="1">
      <c r="A566" s="45"/>
      <c r="B566" s="45"/>
      <c r="C566" s="45"/>
      <c r="D566" s="45"/>
      <c r="E566" s="44"/>
      <c r="F566" s="45"/>
      <c r="G566" s="45"/>
      <c r="H566" s="46"/>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c r="AP566" s="44"/>
      <c r="AQ566" s="44"/>
      <c r="AR566" s="44"/>
      <c r="AS566" s="44"/>
      <c r="AT566" s="44"/>
      <c r="AU566" s="44"/>
      <c r="AV566" s="44"/>
      <c r="AW566" s="44"/>
      <c r="AX566" s="44"/>
      <c r="AY566" s="44"/>
      <c r="AZ566" s="44"/>
      <c r="BA566" s="44"/>
      <c r="BB566" s="44"/>
      <c r="BC566" s="44"/>
      <c r="BD566" s="44"/>
      <c r="BE566" s="44"/>
      <c r="BF566" s="44"/>
    </row>
    <row r="567" spans="1:58" ht="13.5" customHeight="1">
      <c r="A567" s="45"/>
      <c r="B567" s="45"/>
      <c r="C567" s="45"/>
      <c r="D567" s="45"/>
      <c r="E567" s="44"/>
      <c r="F567" s="45"/>
      <c r="G567" s="45"/>
      <c r="H567" s="46"/>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44"/>
      <c r="AW567" s="44"/>
      <c r="AX567" s="44"/>
      <c r="AY567" s="44"/>
      <c r="AZ567" s="44"/>
      <c r="BA567" s="44"/>
      <c r="BB567" s="44"/>
      <c r="BC567" s="44"/>
      <c r="BD567" s="44"/>
      <c r="BE567" s="44"/>
      <c r="BF567" s="44"/>
    </row>
    <row r="568" spans="1:58" ht="13.5" customHeight="1">
      <c r="A568" s="45"/>
      <c r="B568" s="45"/>
      <c r="C568" s="45"/>
      <c r="D568" s="45"/>
      <c r="E568" s="44"/>
      <c r="F568" s="45"/>
      <c r="G568" s="45"/>
      <c r="H568" s="46"/>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c r="AP568" s="44"/>
      <c r="AQ568" s="44"/>
      <c r="AR568" s="44"/>
      <c r="AS568" s="44"/>
      <c r="AT568" s="44"/>
      <c r="AU568" s="44"/>
      <c r="AV568" s="44"/>
      <c r="AW568" s="44"/>
      <c r="AX568" s="44"/>
      <c r="AY568" s="44"/>
      <c r="AZ568" s="44"/>
      <c r="BA568" s="44"/>
      <c r="BB568" s="44"/>
      <c r="BC568" s="44"/>
      <c r="BD568" s="44"/>
      <c r="BE568" s="44"/>
      <c r="BF568" s="44"/>
    </row>
    <row r="569" spans="1:58" ht="13.5" customHeight="1">
      <c r="A569" s="45"/>
      <c r="B569" s="45"/>
      <c r="C569" s="45"/>
      <c r="D569" s="45"/>
      <c r="E569" s="44"/>
      <c r="F569" s="45"/>
      <c r="G569" s="45"/>
      <c r="H569" s="46"/>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44"/>
      <c r="AW569" s="44"/>
      <c r="AX569" s="44"/>
      <c r="AY569" s="44"/>
      <c r="AZ569" s="44"/>
      <c r="BA569" s="44"/>
      <c r="BB569" s="44"/>
      <c r="BC569" s="44"/>
      <c r="BD569" s="44"/>
      <c r="BE569" s="44"/>
      <c r="BF569" s="44"/>
    </row>
    <row r="570" spans="1:58" ht="13.5" customHeight="1">
      <c r="A570" s="45"/>
      <c r="B570" s="45"/>
      <c r="C570" s="45"/>
      <c r="D570" s="45"/>
      <c r="E570" s="44"/>
      <c r="F570" s="45"/>
      <c r="G570" s="45"/>
      <c r="H570" s="46"/>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44"/>
      <c r="AW570" s="44"/>
      <c r="AX570" s="44"/>
      <c r="AY570" s="44"/>
      <c r="AZ570" s="44"/>
      <c r="BA570" s="44"/>
      <c r="BB570" s="44"/>
      <c r="BC570" s="44"/>
      <c r="BD570" s="44"/>
      <c r="BE570" s="44"/>
      <c r="BF570" s="44"/>
    </row>
    <row r="571" spans="1:58" ht="13.5" customHeight="1">
      <c r="A571" s="45"/>
      <c r="B571" s="45"/>
      <c r="C571" s="45"/>
      <c r="D571" s="45"/>
      <c r="E571" s="44"/>
      <c r="F571" s="45"/>
      <c r="G571" s="45"/>
      <c r="H571" s="46"/>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44"/>
      <c r="AR571" s="44"/>
      <c r="AS571" s="44"/>
      <c r="AT571" s="44"/>
      <c r="AU571" s="44"/>
      <c r="AV571" s="44"/>
      <c r="AW571" s="44"/>
      <c r="AX571" s="44"/>
      <c r="AY571" s="44"/>
      <c r="AZ571" s="44"/>
      <c r="BA571" s="44"/>
      <c r="BB571" s="44"/>
      <c r="BC571" s="44"/>
      <c r="BD571" s="44"/>
      <c r="BE571" s="44"/>
      <c r="BF571" s="44"/>
    </row>
    <row r="572" spans="1:58" ht="13.5" customHeight="1">
      <c r="A572" s="45"/>
      <c r="B572" s="45"/>
      <c r="C572" s="45"/>
      <c r="D572" s="45"/>
      <c r="E572" s="44"/>
      <c r="F572" s="45"/>
      <c r="G572" s="45"/>
      <c r="H572" s="46"/>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c r="BA572" s="44"/>
      <c r="BB572" s="44"/>
      <c r="BC572" s="44"/>
      <c r="BD572" s="44"/>
      <c r="BE572" s="44"/>
      <c r="BF572" s="44"/>
    </row>
    <row r="573" spans="1:58" ht="13.5" customHeight="1">
      <c r="A573" s="45"/>
      <c r="B573" s="45"/>
      <c r="C573" s="45"/>
      <c r="D573" s="45"/>
      <c r="E573" s="44"/>
      <c r="F573" s="45"/>
      <c r="G573" s="45"/>
      <c r="H573" s="46"/>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c r="BA573" s="44"/>
      <c r="BB573" s="44"/>
      <c r="BC573" s="44"/>
      <c r="BD573" s="44"/>
      <c r="BE573" s="44"/>
      <c r="BF573" s="44"/>
    </row>
    <row r="574" spans="1:58" ht="13.5" customHeight="1">
      <c r="A574" s="45"/>
      <c r="B574" s="45"/>
      <c r="C574" s="45"/>
      <c r="D574" s="45"/>
      <c r="E574" s="44"/>
      <c r="F574" s="45"/>
      <c r="G574" s="45"/>
      <c r="H574" s="46"/>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44"/>
      <c r="AR574" s="44"/>
      <c r="AS574" s="44"/>
      <c r="AT574" s="44"/>
      <c r="AU574" s="44"/>
      <c r="AV574" s="44"/>
      <c r="AW574" s="44"/>
      <c r="AX574" s="44"/>
      <c r="AY574" s="44"/>
      <c r="AZ574" s="44"/>
      <c r="BA574" s="44"/>
      <c r="BB574" s="44"/>
      <c r="BC574" s="44"/>
      <c r="BD574" s="44"/>
      <c r="BE574" s="44"/>
      <c r="BF574" s="44"/>
    </row>
    <row r="575" spans="1:58" ht="13.5" customHeight="1">
      <c r="A575" s="45"/>
      <c r="B575" s="45"/>
      <c r="C575" s="45"/>
      <c r="D575" s="45"/>
      <c r="E575" s="44"/>
      <c r="F575" s="45"/>
      <c r="G575" s="45"/>
      <c r="H575" s="46"/>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44"/>
      <c r="AR575" s="44"/>
      <c r="AS575" s="44"/>
      <c r="AT575" s="44"/>
      <c r="AU575" s="44"/>
      <c r="AV575" s="44"/>
      <c r="AW575" s="44"/>
      <c r="AX575" s="44"/>
      <c r="AY575" s="44"/>
      <c r="AZ575" s="44"/>
      <c r="BA575" s="44"/>
      <c r="BB575" s="44"/>
      <c r="BC575" s="44"/>
      <c r="BD575" s="44"/>
      <c r="BE575" s="44"/>
      <c r="BF575" s="44"/>
    </row>
    <row r="576" spans="1:58" ht="13.5" customHeight="1">
      <c r="A576" s="45"/>
      <c r="B576" s="45"/>
      <c r="C576" s="45"/>
      <c r="D576" s="45"/>
      <c r="E576" s="44"/>
      <c r="F576" s="45"/>
      <c r="G576" s="45"/>
      <c r="H576" s="46"/>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c r="BA576" s="44"/>
      <c r="BB576" s="44"/>
      <c r="BC576" s="44"/>
      <c r="BD576" s="44"/>
      <c r="BE576" s="44"/>
      <c r="BF576" s="44"/>
    </row>
    <row r="577" spans="1:58" ht="13.5" customHeight="1">
      <c r="A577" s="45"/>
      <c r="B577" s="45"/>
      <c r="C577" s="45"/>
      <c r="D577" s="45"/>
      <c r="E577" s="44"/>
      <c r="F577" s="45"/>
      <c r="G577" s="45"/>
      <c r="H577" s="46"/>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c r="AT577" s="44"/>
      <c r="AU577" s="44"/>
      <c r="AV577" s="44"/>
      <c r="AW577" s="44"/>
      <c r="AX577" s="44"/>
      <c r="AY577" s="44"/>
      <c r="AZ577" s="44"/>
      <c r="BA577" s="44"/>
      <c r="BB577" s="44"/>
      <c r="BC577" s="44"/>
      <c r="BD577" s="44"/>
      <c r="BE577" s="44"/>
      <c r="BF577" s="44"/>
    </row>
    <row r="578" spans="1:58" ht="13.5" customHeight="1">
      <c r="A578" s="45"/>
      <c r="B578" s="45"/>
      <c r="C578" s="45"/>
      <c r="D578" s="45"/>
      <c r="E578" s="44"/>
      <c r="F578" s="45"/>
      <c r="G578" s="45"/>
      <c r="H578" s="46"/>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c r="AZ578" s="44"/>
      <c r="BA578" s="44"/>
      <c r="BB578" s="44"/>
      <c r="BC578" s="44"/>
      <c r="BD578" s="44"/>
      <c r="BE578" s="44"/>
      <c r="BF578" s="44"/>
    </row>
    <row r="579" spans="1:58" ht="13.5" customHeight="1">
      <c r="A579" s="45"/>
      <c r="B579" s="45"/>
      <c r="C579" s="45"/>
      <c r="D579" s="45"/>
      <c r="E579" s="44"/>
      <c r="F579" s="45"/>
      <c r="G579" s="45"/>
      <c r="H579" s="46"/>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c r="BA579" s="44"/>
      <c r="BB579" s="44"/>
      <c r="BC579" s="44"/>
      <c r="BD579" s="44"/>
      <c r="BE579" s="44"/>
      <c r="BF579" s="44"/>
    </row>
    <row r="580" spans="1:58" ht="13.5" customHeight="1">
      <c r="A580" s="45"/>
      <c r="B580" s="45"/>
      <c r="C580" s="45"/>
      <c r="D580" s="45"/>
      <c r="E580" s="44"/>
      <c r="F580" s="45"/>
      <c r="G580" s="45"/>
      <c r="H580" s="46"/>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c r="AP580" s="44"/>
      <c r="AQ580" s="44"/>
      <c r="AR580" s="44"/>
      <c r="AS580" s="44"/>
      <c r="AT580" s="44"/>
      <c r="AU580" s="44"/>
      <c r="AV580" s="44"/>
      <c r="AW580" s="44"/>
      <c r="AX580" s="44"/>
      <c r="AY580" s="44"/>
      <c r="AZ580" s="44"/>
      <c r="BA580" s="44"/>
      <c r="BB580" s="44"/>
      <c r="BC580" s="44"/>
      <c r="BD580" s="44"/>
      <c r="BE580" s="44"/>
      <c r="BF580" s="44"/>
    </row>
    <row r="581" spans="1:58" ht="13.5" customHeight="1">
      <c r="A581" s="45"/>
      <c r="B581" s="45"/>
      <c r="C581" s="45"/>
      <c r="D581" s="45"/>
      <c r="E581" s="44"/>
      <c r="F581" s="45"/>
      <c r="G581" s="45"/>
      <c r="H581" s="46"/>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c r="AP581" s="44"/>
      <c r="AQ581" s="44"/>
      <c r="AR581" s="44"/>
      <c r="AS581" s="44"/>
      <c r="AT581" s="44"/>
      <c r="AU581" s="44"/>
      <c r="AV581" s="44"/>
      <c r="AW581" s="44"/>
      <c r="AX581" s="44"/>
      <c r="AY581" s="44"/>
      <c r="AZ581" s="44"/>
      <c r="BA581" s="44"/>
      <c r="BB581" s="44"/>
      <c r="BC581" s="44"/>
      <c r="BD581" s="44"/>
      <c r="BE581" s="44"/>
      <c r="BF581" s="44"/>
    </row>
    <row r="582" spans="1:58" ht="13.5" customHeight="1">
      <c r="A582" s="45"/>
      <c r="B582" s="45"/>
      <c r="C582" s="45"/>
      <c r="D582" s="45"/>
      <c r="E582" s="44"/>
      <c r="F582" s="45"/>
      <c r="G582" s="45"/>
      <c r="H582" s="46"/>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c r="AP582" s="44"/>
      <c r="AQ582" s="44"/>
      <c r="AR582" s="44"/>
      <c r="AS582" s="44"/>
      <c r="AT582" s="44"/>
      <c r="AU582" s="44"/>
      <c r="AV582" s="44"/>
      <c r="AW582" s="44"/>
      <c r="AX582" s="44"/>
      <c r="AY582" s="44"/>
      <c r="AZ582" s="44"/>
      <c r="BA582" s="44"/>
      <c r="BB582" s="44"/>
      <c r="BC582" s="44"/>
      <c r="BD582" s="44"/>
      <c r="BE582" s="44"/>
      <c r="BF582" s="44"/>
    </row>
    <row r="583" spans="1:58" ht="13.5" customHeight="1">
      <c r="A583" s="45"/>
      <c r="B583" s="45"/>
      <c r="C583" s="45"/>
      <c r="D583" s="45"/>
      <c r="E583" s="44"/>
      <c r="F583" s="45"/>
      <c r="G583" s="45"/>
      <c r="H583" s="46"/>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c r="AP583" s="44"/>
      <c r="AQ583" s="44"/>
      <c r="AR583" s="44"/>
      <c r="AS583" s="44"/>
      <c r="AT583" s="44"/>
      <c r="AU583" s="44"/>
      <c r="AV583" s="44"/>
      <c r="AW583" s="44"/>
      <c r="AX583" s="44"/>
      <c r="AY583" s="44"/>
      <c r="AZ583" s="44"/>
      <c r="BA583" s="44"/>
      <c r="BB583" s="44"/>
      <c r="BC583" s="44"/>
      <c r="BD583" s="44"/>
      <c r="BE583" s="44"/>
      <c r="BF583" s="44"/>
    </row>
    <row r="584" spans="1:58" ht="13.5" customHeight="1">
      <c r="A584" s="45"/>
      <c r="B584" s="45"/>
      <c r="C584" s="45"/>
      <c r="D584" s="45"/>
      <c r="E584" s="44"/>
      <c r="F584" s="45"/>
      <c r="G584" s="45"/>
      <c r="H584" s="46"/>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c r="AP584" s="44"/>
      <c r="AQ584" s="44"/>
      <c r="AR584" s="44"/>
      <c r="AS584" s="44"/>
      <c r="AT584" s="44"/>
      <c r="AU584" s="44"/>
      <c r="AV584" s="44"/>
      <c r="AW584" s="44"/>
      <c r="AX584" s="44"/>
      <c r="AY584" s="44"/>
      <c r="AZ584" s="44"/>
      <c r="BA584" s="44"/>
      <c r="BB584" s="44"/>
      <c r="BC584" s="44"/>
      <c r="BD584" s="44"/>
      <c r="BE584" s="44"/>
      <c r="BF584" s="44"/>
    </row>
    <row r="585" spans="1:58" ht="13.5" customHeight="1">
      <c r="A585" s="45"/>
      <c r="B585" s="45"/>
      <c r="C585" s="45"/>
      <c r="D585" s="45"/>
      <c r="E585" s="44"/>
      <c r="F585" s="45"/>
      <c r="G585" s="45"/>
      <c r="H585" s="46"/>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c r="AP585" s="44"/>
      <c r="AQ585" s="44"/>
      <c r="AR585" s="44"/>
      <c r="AS585" s="44"/>
      <c r="AT585" s="44"/>
      <c r="AU585" s="44"/>
      <c r="AV585" s="44"/>
      <c r="AW585" s="44"/>
      <c r="AX585" s="44"/>
      <c r="AY585" s="44"/>
      <c r="AZ585" s="44"/>
      <c r="BA585" s="44"/>
      <c r="BB585" s="44"/>
      <c r="BC585" s="44"/>
      <c r="BD585" s="44"/>
      <c r="BE585" s="44"/>
      <c r="BF585" s="44"/>
    </row>
    <row r="586" spans="1:58" ht="13.5" customHeight="1">
      <c r="A586" s="45"/>
      <c r="B586" s="45"/>
      <c r="C586" s="45"/>
      <c r="D586" s="45"/>
      <c r="E586" s="44"/>
      <c r="F586" s="45"/>
      <c r="G586" s="45"/>
      <c r="H586" s="46"/>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c r="AP586" s="44"/>
      <c r="AQ586" s="44"/>
      <c r="AR586" s="44"/>
      <c r="AS586" s="44"/>
      <c r="AT586" s="44"/>
      <c r="AU586" s="44"/>
      <c r="AV586" s="44"/>
      <c r="AW586" s="44"/>
      <c r="AX586" s="44"/>
      <c r="AY586" s="44"/>
      <c r="AZ586" s="44"/>
      <c r="BA586" s="44"/>
      <c r="BB586" s="44"/>
      <c r="BC586" s="44"/>
      <c r="BD586" s="44"/>
      <c r="BE586" s="44"/>
      <c r="BF586" s="44"/>
    </row>
    <row r="587" spans="1:58" ht="13.5" customHeight="1">
      <c r="A587" s="45"/>
      <c r="B587" s="45"/>
      <c r="C587" s="45"/>
      <c r="D587" s="45"/>
      <c r="E587" s="44"/>
      <c r="F587" s="45"/>
      <c r="G587" s="45"/>
      <c r="H587" s="46"/>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4"/>
      <c r="AY587" s="44"/>
      <c r="AZ587" s="44"/>
      <c r="BA587" s="44"/>
      <c r="BB587" s="44"/>
      <c r="BC587" s="44"/>
      <c r="BD587" s="44"/>
      <c r="BE587" s="44"/>
      <c r="BF587" s="44"/>
    </row>
    <row r="588" spans="1:58" ht="13.5" customHeight="1">
      <c r="A588" s="45"/>
      <c r="B588" s="45"/>
      <c r="C588" s="45"/>
      <c r="D588" s="45"/>
      <c r="E588" s="44"/>
      <c r="F588" s="45"/>
      <c r="G588" s="45"/>
      <c r="H588" s="46"/>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44"/>
      <c r="AW588" s="44"/>
      <c r="AX588" s="44"/>
      <c r="AY588" s="44"/>
      <c r="AZ588" s="44"/>
      <c r="BA588" s="44"/>
      <c r="BB588" s="44"/>
      <c r="BC588" s="44"/>
      <c r="BD588" s="44"/>
      <c r="BE588" s="44"/>
      <c r="BF588" s="44"/>
    </row>
    <row r="589" spans="1:58" ht="13.5" customHeight="1">
      <c r="A589" s="45"/>
      <c r="B589" s="45"/>
      <c r="C589" s="45"/>
      <c r="D589" s="45"/>
      <c r="E589" s="44"/>
      <c r="F589" s="45"/>
      <c r="G589" s="45"/>
      <c r="H589" s="46"/>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c r="AP589" s="44"/>
      <c r="AQ589" s="44"/>
      <c r="AR589" s="44"/>
      <c r="AS589" s="44"/>
      <c r="AT589" s="44"/>
      <c r="AU589" s="44"/>
      <c r="AV589" s="44"/>
      <c r="AW589" s="44"/>
      <c r="AX589" s="44"/>
      <c r="AY589" s="44"/>
      <c r="AZ589" s="44"/>
      <c r="BA589" s="44"/>
      <c r="BB589" s="44"/>
      <c r="BC589" s="44"/>
      <c r="BD589" s="44"/>
      <c r="BE589" s="44"/>
      <c r="BF589" s="44"/>
    </row>
    <row r="590" spans="1:58" ht="13.5" customHeight="1">
      <c r="A590" s="45"/>
      <c r="B590" s="45"/>
      <c r="C590" s="45"/>
      <c r="D590" s="45"/>
      <c r="E590" s="44"/>
      <c r="F590" s="45"/>
      <c r="G590" s="45"/>
      <c r="H590" s="46"/>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c r="AP590" s="44"/>
      <c r="AQ590" s="44"/>
      <c r="AR590" s="44"/>
      <c r="AS590" s="44"/>
      <c r="AT590" s="44"/>
      <c r="AU590" s="44"/>
      <c r="AV590" s="44"/>
      <c r="AW590" s="44"/>
      <c r="AX590" s="44"/>
      <c r="AY590" s="44"/>
      <c r="AZ590" s="44"/>
      <c r="BA590" s="44"/>
      <c r="BB590" s="44"/>
      <c r="BC590" s="44"/>
      <c r="BD590" s="44"/>
      <c r="BE590" s="44"/>
      <c r="BF590" s="44"/>
    </row>
    <row r="591" spans="1:58" ht="13.5" customHeight="1">
      <c r="A591" s="45"/>
      <c r="B591" s="45"/>
      <c r="C591" s="45"/>
      <c r="D591" s="45"/>
      <c r="E591" s="44"/>
      <c r="F591" s="45"/>
      <c r="G591" s="45"/>
      <c r="H591" s="46"/>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4"/>
      <c r="AY591" s="44"/>
      <c r="AZ591" s="44"/>
      <c r="BA591" s="44"/>
      <c r="BB591" s="44"/>
      <c r="BC591" s="44"/>
      <c r="BD591" s="44"/>
      <c r="BE591" s="44"/>
      <c r="BF591" s="44"/>
    </row>
    <row r="592" spans="1:58" ht="13.5" customHeight="1">
      <c r="A592" s="45"/>
      <c r="B592" s="45"/>
      <c r="C592" s="45"/>
      <c r="D592" s="45"/>
      <c r="E592" s="44"/>
      <c r="F592" s="45"/>
      <c r="G592" s="45"/>
      <c r="H592" s="46"/>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c r="AP592" s="44"/>
      <c r="AQ592" s="44"/>
      <c r="AR592" s="44"/>
      <c r="AS592" s="44"/>
      <c r="AT592" s="44"/>
      <c r="AU592" s="44"/>
      <c r="AV592" s="44"/>
      <c r="AW592" s="44"/>
      <c r="AX592" s="44"/>
      <c r="AY592" s="44"/>
      <c r="AZ592" s="44"/>
      <c r="BA592" s="44"/>
      <c r="BB592" s="44"/>
      <c r="BC592" s="44"/>
      <c r="BD592" s="44"/>
      <c r="BE592" s="44"/>
      <c r="BF592" s="44"/>
    </row>
    <row r="593" spans="1:58" ht="13.5" customHeight="1">
      <c r="A593" s="45"/>
      <c r="B593" s="45"/>
      <c r="C593" s="45"/>
      <c r="D593" s="45"/>
      <c r="E593" s="44"/>
      <c r="F593" s="45"/>
      <c r="G593" s="45"/>
      <c r="H593" s="46"/>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c r="AP593" s="44"/>
      <c r="AQ593" s="44"/>
      <c r="AR593" s="44"/>
      <c r="AS593" s="44"/>
      <c r="AT593" s="44"/>
      <c r="AU593" s="44"/>
      <c r="AV593" s="44"/>
      <c r="AW593" s="44"/>
      <c r="AX593" s="44"/>
      <c r="AY593" s="44"/>
      <c r="AZ593" s="44"/>
      <c r="BA593" s="44"/>
      <c r="BB593" s="44"/>
      <c r="BC593" s="44"/>
      <c r="BD593" s="44"/>
      <c r="BE593" s="44"/>
      <c r="BF593" s="44"/>
    </row>
    <row r="594" spans="1:58" ht="13.5" customHeight="1">
      <c r="A594" s="45"/>
      <c r="B594" s="45"/>
      <c r="C594" s="45"/>
      <c r="D594" s="45"/>
      <c r="E594" s="44"/>
      <c r="F594" s="45"/>
      <c r="G594" s="45"/>
      <c r="H594" s="46"/>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44"/>
      <c r="AW594" s="44"/>
      <c r="AX594" s="44"/>
      <c r="AY594" s="44"/>
      <c r="AZ594" s="44"/>
      <c r="BA594" s="44"/>
      <c r="BB594" s="44"/>
      <c r="BC594" s="44"/>
      <c r="BD594" s="44"/>
      <c r="BE594" s="44"/>
      <c r="BF594" s="44"/>
    </row>
    <row r="595" spans="1:58" ht="13.5" customHeight="1">
      <c r="A595" s="45"/>
      <c r="B595" s="45"/>
      <c r="C595" s="45"/>
      <c r="D595" s="45"/>
      <c r="E595" s="44"/>
      <c r="F595" s="45"/>
      <c r="G595" s="45"/>
      <c r="H595" s="46"/>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44"/>
      <c r="AW595" s="44"/>
      <c r="AX595" s="44"/>
      <c r="AY595" s="44"/>
      <c r="AZ595" s="44"/>
      <c r="BA595" s="44"/>
      <c r="BB595" s="44"/>
      <c r="BC595" s="44"/>
      <c r="BD595" s="44"/>
      <c r="BE595" s="44"/>
      <c r="BF595" s="44"/>
    </row>
    <row r="596" spans="1:58" ht="13.5" customHeight="1">
      <c r="A596" s="45"/>
      <c r="B596" s="45"/>
      <c r="C596" s="45"/>
      <c r="D596" s="45"/>
      <c r="E596" s="44"/>
      <c r="F596" s="45"/>
      <c r="G596" s="45"/>
      <c r="H596" s="46"/>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c r="AP596" s="44"/>
      <c r="AQ596" s="44"/>
      <c r="AR596" s="44"/>
      <c r="AS596" s="44"/>
      <c r="AT596" s="44"/>
      <c r="AU596" s="44"/>
      <c r="AV596" s="44"/>
      <c r="AW596" s="44"/>
      <c r="AX596" s="44"/>
      <c r="AY596" s="44"/>
      <c r="AZ596" s="44"/>
      <c r="BA596" s="44"/>
      <c r="BB596" s="44"/>
      <c r="BC596" s="44"/>
      <c r="BD596" s="44"/>
      <c r="BE596" s="44"/>
      <c r="BF596" s="44"/>
    </row>
    <row r="597" spans="1:58" ht="13.5" customHeight="1">
      <c r="A597" s="45"/>
      <c r="B597" s="45"/>
      <c r="C597" s="45"/>
      <c r="D597" s="45"/>
      <c r="E597" s="44"/>
      <c r="F597" s="45"/>
      <c r="G597" s="45"/>
      <c r="H597" s="46"/>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c r="AP597" s="44"/>
      <c r="AQ597" s="44"/>
      <c r="AR597" s="44"/>
      <c r="AS597" s="44"/>
      <c r="AT597" s="44"/>
      <c r="AU597" s="44"/>
      <c r="AV597" s="44"/>
      <c r="AW597" s="44"/>
      <c r="AX597" s="44"/>
      <c r="AY597" s="44"/>
      <c r="AZ597" s="44"/>
      <c r="BA597" s="44"/>
      <c r="BB597" s="44"/>
      <c r="BC597" s="44"/>
      <c r="BD597" s="44"/>
      <c r="BE597" s="44"/>
      <c r="BF597" s="44"/>
    </row>
    <row r="598" spans="1:58" ht="13.5" customHeight="1">
      <c r="A598" s="45"/>
      <c r="B598" s="45"/>
      <c r="C598" s="45"/>
      <c r="D598" s="45"/>
      <c r="E598" s="44"/>
      <c r="F598" s="45"/>
      <c r="G598" s="45"/>
      <c r="H598" s="46"/>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44"/>
      <c r="AR598" s="44"/>
      <c r="AS598" s="44"/>
      <c r="AT598" s="44"/>
      <c r="AU598" s="44"/>
      <c r="AV598" s="44"/>
      <c r="AW598" s="44"/>
      <c r="AX598" s="44"/>
      <c r="AY598" s="44"/>
      <c r="AZ598" s="44"/>
      <c r="BA598" s="44"/>
      <c r="BB598" s="44"/>
      <c r="BC598" s="44"/>
      <c r="BD598" s="44"/>
      <c r="BE598" s="44"/>
      <c r="BF598" s="44"/>
    </row>
    <row r="599" spans="1:58" ht="13.5" customHeight="1">
      <c r="A599" s="45"/>
      <c r="B599" s="45"/>
      <c r="C599" s="45"/>
      <c r="D599" s="45"/>
      <c r="E599" s="44"/>
      <c r="F599" s="45"/>
      <c r="G599" s="45"/>
      <c r="H599" s="46"/>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c r="BA599" s="44"/>
      <c r="BB599" s="44"/>
      <c r="BC599" s="44"/>
      <c r="BD599" s="44"/>
      <c r="BE599" s="44"/>
      <c r="BF599" s="44"/>
    </row>
    <row r="600" spans="1:58" ht="13.5" customHeight="1">
      <c r="A600" s="45"/>
      <c r="B600" s="45"/>
      <c r="C600" s="45"/>
      <c r="D600" s="45"/>
      <c r="E600" s="44"/>
      <c r="F600" s="45"/>
      <c r="G600" s="45"/>
      <c r="H600" s="46"/>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c r="BC600" s="44"/>
      <c r="BD600" s="44"/>
      <c r="BE600" s="44"/>
      <c r="BF600" s="44"/>
    </row>
    <row r="601" spans="1:58" ht="13.5" customHeight="1">
      <c r="A601" s="45"/>
      <c r="B601" s="45"/>
      <c r="C601" s="45"/>
      <c r="D601" s="45"/>
      <c r="E601" s="44"/>
      <c r="F601" s="45"/>
      <c r="G601" s="45"/>
      <c r="H601" s="46"/>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c r="BA601" s="44"/>
      <c r="BB601" s="44"/>
      <c r="BC601" s="44"/>
      <c r="BD601" s="44"/>
      <c r="BE601" s="44"/>
      <c r="BF601" s="44"/>
    </row>
    <row r="602" spans="1:58" ht="13.5" customHeight="1">
      <c r="A602" s="45"/>
      <c r="B602" s="45"/>
      <c r="C602" s="45"/>
      <c r="D602" s="45"/>
      <c r="E602" s="44"/>
      <c r="F602" s="45"/>
      <c r="G602" s="45"/>
      <c r="H602" s="46"/>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44"/>
      <c r="AR602" s="44"/>
      <c r="AS602" s="44"/>
      <c r="AT602" s="44"/>
      <c r="AU602" s="44"/>
      <c r="AV602" s="44"/>
      <c r="AW602" s="44"/>
      <c r="AX602" s="44"/>
      <c r="AY602" s="44"/>
      <c r="AZ602" s="44"/>
      <c r="BA602" s="44"/>
      <c r="BB602" s="44"/>
      <c r="BC602" s="44"/>
      <c r="BD602" s="44"/>
      <c r="BE602" s="44"/>
      <c r="BF602" s="44"/>
    </row>
    <row r="603" spans="1:58" ht="13.5" customHeight="1">
      <c r="A603" s="45"/>
      <c r="B603" s="45"/>
      <c r="C603" s="45"/>
      <c r="D603" s="45"/>
      <c r="E603" s="44"/>
      <c r="F603" s="45"/>
      <c r="G603" s="45"/>
      <c r="H603" s="46"/>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44"/>
      <c r="AR603" s="44"/>
      <c r="AS603" s="44"/>
      <c r="AT603" s="44"/>
      <c r="AU603" s="44"/>
      <c r="AV603" s="44"/>
      <c r="AW603" s="44"/>
      <c r="AX603" s="44"/>
      <c r="AY603" s="44"/>
      <c r="AZ603" s="44"/>
      <c r="BA603" s="44"/>
      <c r="BB603" s="44"/>
      <c r="BC603" s="44"/>
      <c r="BD603" s="44"/>
      <c r="BE603" s="44"/>
      <c r="BF603" s="44"/>
    </row>
    <row r="604" spans="1:58" ht="13.5" customHeight="1">
      <c r="A604" s="45"/>
      <c r="B604" s="45"/>
      <c r="C604" s="45"/>
      <c r="D604" s="45"/>
      <c r="E604" s="44"/>
      <c r="F604" s="45"/>
      <c r="G604" s="45"/>
      <c r="H604" s="46"/>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c r="BA604" s="44"/>
      <c r="BB604" s="44"/>
      <c r="BC604" s="44"/>
      <c r="BD604" s="44"/>
      <c r="BE604" s="44"/>
      <c r="BF604" s="44"/>
    </row>
    <row r="605" spans="1:58" ht="13.5" customHeight="1">
      <c r="A605" s="45"/>
      <c r="B605" s="45"/>
      <c r="C605" s="45"/>
      <c r="D605" s="45"/>
      <c r="E605" s="44"/>
      <c r="F605" s="45"/>
      <c r="G605" s="45"/>
      <c r="H605" s="46"/>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44"/>
      <c r="AR605" s="44"/>
      <c r="AS605" s="44"/>
      <c r="AT605" s="44"/>
      <c r="AU605" s="44"/>
      <c r="AV605" s="44"/>
      <c r="AW605" s="44"/>
      <c r="AX605" s="44"/>
      <c r="AY605" s="44"/>
      <c r="AZ605" s="44"/>
      <c r="BA605" s="44"/>
      <c r="BB605" s="44"/>
      <c r="BC605" s="44"/>
      <c r="BD605" s="44"/>
      <c r="BE605" s="44"/>
      <c r="BF605" s="44"/>
    </row>
    <row r="606" spans="1:58" ht="13.5" customHeight="1">
      <c r="A606" s="45"/>
      <c r="B606" s="45"/>
      <c r="C606" s="45"/>
      <c r="D606" s="45"/>
      <c r="E606" s="44"/>
      <c r="F606" s="45"/>
      <c r="G606" s="45"/>
      <c r="H606" s="46"/>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c r="BE606" s="44"/>
      <c r="BF606" s="44"/>
    </row>
    <row r="607" spans="1:58" ht="13.5" customHeight="1">
      <c r="A607" s="45"/>
      <c r="B607" s="45"/>
      <c r="C607" s="45"/>
      <c r="D607" s="45"/>
      <c r="E607" s="44"/>
      <c r="F607" s="45"/>
      <c r="G607" s="45"/>
      <c r="H607" s="46"/>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c r="AZ607" s="44"/>
      <c r="BA607" s="44"/>
      <c r="BB607" s="44"/>
      <c r="BC607" s="44"/>
      <c r="BD607" s="44"/>
      <c r="BE607" s="44"/>
      <c r="BF607" s="44"/>
    </row>
    <row r="608" spans="1:58" ht="13.5" customHeight="1">
      <c r="A608" s="45"/>
      <c r="B608" s="45"/>
      <c r="C608" s="45"/>
      <c r="D608" s="45"/>
      <c r="E608" s="44"/>
      <c r="F608" s="45"/>
      <c r="G608" s="45"/>
      <c r="H608" s="46"/>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c r="AZ608" s="44"/>
      <c r="BA608" s="44"/>
      <c r="BB608" s="44"/>
      <c r="BC608" s="44"/>
      <c r="BD608" s="44"/>
      <c r="BE608" s="44"/>
      <c r="BF608" s="44"/>
    </row>
    <row r="609" spans="1:58" ht="13.5" customHeight="1">
      <c r="A609" s="45"/>
      <c r="B609" s="45"/>
      <c r="C609" s="45"/>
      <c r="D609" s="45"/>
      <c r="E609" s="44"/>
      <c r="F609" s="45"/>
      <c r="G609" s="45"/>
      <c r="H609" s="46"/>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c r="BA609" s="44"/>
      <c r="BB609" s="44"/>
      <c r="BC609" s="44"/>
      <c r="BD609" s="44"/>
      <c r="BE609" s="44"/>
      <c r="BF609" s="44"/>
    </row>
    <row r="610" spans="1:58" ht="13.5" customHeight="1">
      <c r="A610" s="45"/>
      <c r="B610" s="45"/>
      <c r="C610" s="45"/>
      <c r="D610" s="45"/>
      <c r="E610" s="44"/>
      <c r="F610" s="45"/>
      <c r="G610" s="45"/>
      <c r="H610" s="46"/>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c r="BA610" s="44"/>
      <c r="BB610" s="44"/>
      <c r="BC610" s="44"/>
      <c r="BD610" s="44"/>
      <c r="BE610" s="44"/>
      <c r="BF610" s="44"/>
    </row>
    <row r="611" spans="1:58" ht="13.5" customHeight="1">
      <c r="A611" s="45"/>
      <c r="B611" s="45"/>
      <c r="C611" s="45"/>
      <c r="D611" s="45"/>
      <c r="E611" s="44"/>
      <c r="F611" s="45"/>
      <c r="G611" s="45"/>
      <c r="H611" s="46"/>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c r="BA611" s="44"/>
      <c r="BB611" s="44"/>
      <c r="BC611" s="44"/>
      <c r="BD611" s="44"/>
      <c r="BE611" s="44"/>
      <c r="BF611" s="44"/>
    </row>
    <row r="612" spans="1:58" ht="13.5" customHeight="1">
      <c r="A612" s="45"/>
      <c r="B612" s="45"/>
      <c r="C612" s="45"/>
      <c r="D612" s="45"/>
      <c r="E612" s="44"/>
      <c r="F612" s="45"/>
      <c r="G612" s="45"/>
      <c r="H612" s="46"/>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c r="BA612" s="44"/>
      <c r="BB612" s="44"/>
      <c r="BC612" s="44"/>
      <c r="BD612" s="44"/>
      <c r="BE612" s="44"/>
      <c r="BF612" s="44"/>
    </row>
    <row r="613" spans="1:58" ht="13.5" customHeight="1">
      <c r="A613" s="45"/>
      <c r="B613" s="45"/>
      <c r="C613" s="45"/>
      <c r="D613" s="45"/>
      <c r="E613" s="44"/>
      <c r="F613" s="45"/>
      <c r="G613" s="45"/>
      <c r="H613" s="46"/>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c r="BA613" s="44"/>
      <c r="BB613" s="44"/>
      <c r="BC613" s="44"/>
      <c r="BD613" s="44"/>
      <c r="BE613" s="44"/>
      <c r="BF613" s="44"/>
    </row>
    <row r="614" spans="1:58" ht="13.5" customHeight="1">
      <c r="A614" s="45"/>
      <c r="B614" s="45"/>
      <c r="C614" s="45"/>
      <c r="D614" s="45"/>
      <c r="E614" s="44"/>
      <c r="F614" s="45"/>
      <c r="G614" s="45"/>
      <c r="H614" s="46"/>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c r="BA614" s="44"/>
      <c r="BB614" s="44"/>
      <c r="BC614" s="44"/>
      <c r="BD614" s="44"/>
      <c r="BE614" s="44"/>
      <c r="BF614" s="44"/>
    </row>
    <row r="615" spans="1:58" ht="13.5" customHeight="1">
      <c r="A615" s="45"/>
      <c r="B615" s="45"/>
      <c r="C615" s="45"/>
      <c r="D615" s="45"/>
      <c r="E615" s="44"/>
      <c r="F615" s="45"/>
      <c r="G615" s="45"/>
      <c r="H615" s="46"/>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c r="BA615" s="44"/>
      <c r="BB615" s="44"/>
      <c r="BC615" s="44"/>
      <c r="BD615" s="44"/>
      <c r="BE615" s="44"/>
      <c r="BF615" s="44"/>
    </row>
    <row r="616" spans="1:58" ht="13.5" customHeight="1">
      <c r="A616" s="45"/>
      <c r="B616" s="45"/>
      <c r="C616" s="45"/>
      <c r="D616" s="45"/>
      <c r="E616" s="44"/>
      <c r="F616" s="45"/>
      <c r="G616" s="45"/>
      <c r="H616" s="46"/>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c r="BC616" s="44"/>
      <c r="BD616" s="44"/>
      <c r="BE616" s="44"/>
      <c r="BF616" s="44"/>
    </row>
    <row r="617" spans="1:58" ht="13.5" customHeight="1">
      <c r="A617" s="45"/>
      <c r="B617" s="45"/>
      <c r="C617" s="45"/>
      <c r="D617" s="45"/>
      <c r="E617" s="44"/>
      <c r="F617" s="45"/>
      <c r="G617" s="45"/>
      <c r="H617" s="46"/>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c r="BA617" s="44"/>
      <c r="BB617" s="44"/>
      <c r="BC617" s="44"/>
      <c r="BD617" s="44"/>
      <c r="BE617" s="44"/>
      <c r="BF617" s="44"/>
    </row>
    <row r="618" spans="1:58" ht="13.5" customHeight="1">
      <c r="A618" s="45"/>
      <c r="B618" s="45"/>
      <c r="C618" s="45"/>
      <c r="D618" s="45"/>
      <c r="E618" s="44"/>
      <c r="F618" s="45"/>
      <c r="G618" s="45"/>
      <c r="H618" s="46"/>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c r="BA618" s="44"/>
      <c r="BB618" s="44"/>
      <c r="BC618" s="44"/>
      <c r="BD618" s="44"/>
      <c r="BE618" s="44"/>
      <c r="BF618" s="44"/>
    </row>
    <row r="619" spans="1:58" ht="13.5" customHeight="1">
      <c r="A619" s="45"/>
      <c r="B619" s="45"/>
      <c r="C619" s="45"/>
      <c r="D619" s="45"/>
      <c r="E619" s="44"/>
      <c r="F619" s="45"/>
      <c r="G619" s="45"/>
      <c r="H619" s="46"/>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44"/>
      <c r="AR619" s="44"/>
      <c r="AS619" s="44"/>
      <c r="AT619" s="44"/>
      <c r="AU619" s="44"/>
      <c r="AV619" s="44"/>
      <c r="AW619" s="44"/>
      <c r="AX619" s="44"/>
      <c r="AY619" s="44"/>
      <c r="AZ619" s="44"/>
      <c r="BA619" s="44"/>
      <c r="BB619" s="44"/>
      <c r="BC619" s="44"/>
      <c r="BD619" s="44"/>
      <c r="BE619" s="44"/>
      <c r="BF619" s="44"/>
    </row>
    <row r="620" spans="1:58" ht="13.5" customHeight="1">
      <c r="A620" s="45"/>
      <c r="B620" s="45"/>
      <c r="C620" s="45"/>
      <c r="D620" s="45"/>
      <c r="E620" s="44"/>
      <c r="F620" s="45"/>
      <c r="G620" s="45"/>
      <c r="H620" s="46"/>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c r="AP620" s="44"/>
      <c r="AQ620" s="44"/>
      <c r="AR620" s="44"/>
      <c r="AS620" s="44"/>
      <c r="AT620" s="44"/>
      <c r="AU620" s="44"/>
      <c r="AV620" s="44"/>
      <c r="AW620" s="44"/>
      <c r="AX620" s="44"/>
      <c r="AY620" s="44"/>
      <c r="AZ620" s="44"/>
      <c r="BA620" s="44"/>
      <c r="BB620" s="44"/>
      <c r="BC620" s="44"/>
      <c r="BD620" s="44"/>
      <c r="BE620" s="44"/>
      <c r="BF620" s="44"/>
    </row>
    <row r="621" spans="1:58" ht="13.5" customHeight="1">
      <c r="A621" s="45"/>
      <c r="B621" s="45"/>
      <c r="C621" s="45"/>
      <c r="D621" s="45"/>
      <c r="E621" s="44"/>
      <c r="F621" s="45"/>
      <c r="G621" s="45"/>
      <c r="H621" s="46"/>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c r="AP621" s="44"/>
      <c r="AQ621" s="44"/>
      <c r="AR621" s="44"/>
      <c r="AS621" s="44"/>
      <c r="AT621" s="44"/>
      <c r="AU621" s="44"/>
      <c r="AV621" s="44"/>
      <c r="AW621" s="44"/>
      <c r="AX621" s="44"/>
      <c r="AY621" s="44"/>
      <c r="AZ621" s="44"/>
      <c r="BA621" s="44"/>
      <c r="BB621" s="44"/>
      <c r="BC621" s="44"/>
      <c r="BD621" s="44"/>
      <c r="BE621" s="44"/>
      <c r="BF621" s="44"/>
    </row>
    <row r="622" spans="1:58" ht="13.5" customHeight="1">
      <c r="A622" s="45"/>
      <c r="B622" s="45"/>
      <c r="C622" s="45"/>
      <c r="D622" s="45"/>
      <c r="E622" s="44"/>
      <c r="F622" s="45"/>
      <c r="G622" s="45"/>
      <c r="H622" s="46"/>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c r="AP622" s="44"/>
      <c r="AQ622" s="44"/>
      <c r="AR622" s="44"/>
      <c r="AS622" s="44"/>
      <c r="AT622" s="44"/>
      <c r="AU622" s="44"/>
      <c r="AV622" s="44"/>
      <c r="AW622" s="44"/>
      <c r="AX622" s="44"/>
      <c r="AY622" s="44"/>
      <c r="AZ622" s="44"/>
      <c r="BA622" s="44"/>
      <c r="BB622" s="44"/>
      <c r="BC622" s="44"/>
      <c r="BD622" s="44"/>
      <c r="BE622" s="44"/>
      <c r="BF622" s="44"/>
    </row>
    <row r="623" spans="1:58" ht="13.5" customHeight="1">
      <c r="A623" s="45"/>
      <c r="B623" s="45"/>
      <c r="C623" s="45"/>
      <c r="D623" s="45"/>
      <c r="E623" s="44"/>
      <c r="F623" s="45"/>
      <c r="G623" s="45"/>
      <c r="H623" s="46"/>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c r="AP623" s="44"/>
      <c r="AQ623" s="44"/>
      <c r="AR623" s="44"/>
      <c r="AS623" s="44"/>
      <c r="AT623" s="44"/>
      <c r="AU623" s="44"/>
      <c r="AV623" s="44"/>
      <c r="AW623" s="44"/>
      <c r="AX623" s="44"/>
      <c r="AY623" s="44"/>
      <c r="AZ623" s="44"/>
      <c r="BA623" s="44"/>
      <c r="BB623" s="44"/>
      <c r="BC623" s="44"/>
      <c r="BD623" s="44"/>
      <c r="BE623" s="44"/>
      <c r="BF623" s="44"/>
    </row>
    <row r="624" spans="1:58" ht="13.5" customHeight="1">
      <c r="A624" s="45"/>
      <c r="B624" s="45"/>
      <c r="C624" s="45"/>
      <c r="D624" s="45"/>
      <c r="E624" s="44"/>
      <c r="F624" s="45"/>
      <c r="G624" s="45"/>
      <c r="H624" s="46"/>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c r="AP624" s="44"/>
      <c r="AQ624" s="44"/>
      <c r="AR624" s="44"/>
      <c r="AS624" s="44"/>
      <c r="AT624" s="44"/>
      <c r="AU624" s="44"/>
      <c r="AV624" s="44"/>
      <c r="AW624" s="44"/>
      <c r="AX624" s="44"/>
      <c r="AY624" s="44"/>
      <c r="AZ624" s="44"/>
      <c r="BA624" s="44"/>
      <c r="BB624" s="44"/>
      <c r="BC624" s="44"/>
      <c r="BD624" s="44"/>
      <c r="BE624" s="44"/>
      <c r="BF624" s="44"/>
    </row>
    <row r="625" spans="1:58" ht="13.5" customHeight="1">
      <c r="A625" s="45"/>
      <c r="B625" s="45"/>
      <c r="C625" s="45"/>
      <c r="D625" s="45"/>
      <c r="E625" s="44"/>
      <c r="F625" s="45"/>
      <c r="G625" s="45"/>
      <c r="H625" s="46"/>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c r="AP625" s="44"/>
      <c r="AQ625" s="44"/>
      <c r="AR625" s="44"/>
      <c r="AS625" s="44"/>
      <c r="AT625" s="44"/>
      <c r="AU625" s="44"/>
      <c r="AV625" s="44"/>
      <c r="AW625" s="44"/>
      <c r="AX625" s="44"/>
      <c r="AY625" s="44"/>
      <c r="AZ625" s="44"/>
      <c r="BA625" s="44"/>
      <c r="BB625" s="44"/>
      <c r="BC625" s="44"/>
      <c r="BD625" s="44"/>
      <c r="BE625" s="44"/>
      <c r="BF625" s="44"/>
    </row>
    <row r="626" spans="1:58" ht="13.5" customHeight="1">
      <c r="A626" s="45"/>
      <c r="B626" s="45"/>
      <c r="C626" s="45"/>
      <c r="D626" s="45"/>
      <c r="E626" s="44"/>
      <c r="F626" s="45"/>
      <c r="G626" s="45"/>
      <c r="H626" s="46"/>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c r="AP626" s="44"/>
      <c r="AQ626" s="44"/>
      <c r="AR626" s="44"/>
      <c r="AS626" s="44"/>
      <c r="AT626" s="44"/>
      <c r="AU626" s="44"/>
      <c r="AV626" s="44"/>
      <c r="AW626" s="44"/>
      <c r="AX626" s="44"/>
      <c r="AY626" s="44"/>
      <c r="AZ626" s="44"/>
      <c r="BA626" s="44"/>
      <c r="BB626" s="44"/>
      <c r="BC626" s="44"/>
      <c r="BD626" s="44"/>
      <c r="BE626" s="44"/>
      <c r="BF626" s="44"/>
    </row>
    <row r="627" spans="1:58" ht="13.5" customHeight="1">
      <c r="A627" s="45"/>
      <c r="B627" s="45"/>
      <c r="C627" s="45"/>
      <c r="D627" s="45"/>
      <c r="E627" s="44"/>
      <c r="F627" s="45"/>
      <c r="G627" s="45"/>
      <c r="H627" s="46"/>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c r="AP627" s="44"/>
      <c r="AQ627" s="44"/>
      <c r="AR627" s="44"/>
      <c r="AS627" s="44"/>
      <c r="AT627" s="44"/>
      <c r="AU627" s="44"/>
      <c r="AV627" s="44"/>
      <c r="AW627" s="44"/>
      <c r="AX627" s="44"/>
      <c r="AY627" s="44"/>
      <c r="AZ627" s="44"/>
      <c r="BA627" s="44"/>
      <c r="BB627" s="44"/>
      <c r="BC627" s="44"/>
      <c r="BD627" s="44"/>
      <c r="BE627" s="44"/>
      <c r="BF627" s="44"/>
    </row>
    <row r="628" spans="1:58" ht="13.5" customHeight="1">
      <c r="A628" s="45"/>
      <c r="B628" s="45"/>
      <c r="C628" s="45"/>
      <c r="D628" s="45"/>
      <c r="E628" s="44"/>
      <c r="F628" s="45"/>
      <c r="G628" s="45"/>
      <c r="H628" s="46"/>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c r="AP628" s="44"/>
      <c r="AQ628" s="44"/>
      <c r="AR628" s="44"/>
      <c r="AS628" s="44"/>
      <c r="AT628" s="44"/>
      <c r="AU628" s="44"/>
      <c r="AV628" s="44"/>
      <c r="AW628" s="44"/>
      <c r="AX628" s="44"/>
      <c r="AY628" s="44"/>
      <c r="AZ628" s="44"/>
      <c r="BA628" s="44"/>
      <c r="BB628" s="44"/>
      <c r="BC628" s="44"/>
      <c r="BD628" s="44"/>
      <c r="BE628" s="44"/>
      <c r="BF628" s="44"/>
    </row>
    <row r="629" spans="1:58" ht="13.5" customHeight="1">
      <c r="A629" s="45"/>
      <c r="B629" s="45"/>
      <c r="C629" s="45"/>
      <c r="D629" s="45"/>
      <c r="E629" s="44"/>
      <c r="F629" s="45"/>
      <c r="G629" s="45"/>
      <c r="H629" s="46"/>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c r="AP629" s="44"/>
      <c r="AQ629" s="44"/>
      <c r="AR629" s="44"/>
      <c r="AS629" s="44"/>
      <c r="AT629" s="44"/>
      <c r="AU629" s="44"/>
      <c r="AV629" s="44"/>
      <c r="AW629" s="44"/>
      <c r="AX629" s="44"/>
      <c r="AY629" s="44"/>
      <c r="AZ629" s="44"/>
      <c r="BA629" s="44"/>
      <c r="BB629" s="44"/>
      <c r="BC629" s="44"/>
      <c r="BD629" s="44"/>
      <c r="BE629" s="44"/>
      <c r="BF629" s="44"/>
    </row>
    <row r="630" spans="1:58" ht="13.5" customHeight="1">
      <c r="A630" s="45"/>
      <c r="B630" s="45"/>
      <c r="C630" s="45"/>
      <c r="D630" s="45"/>
      <c r="E630" s="44"/>
      <c r="F630" s="45"/>
      <c r="G630" s="45"/>
      <c r="H630" s="46"/>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c r="AP630" s="44"/>
      <c r="AQ630" s="44"/>
      <c r="AR630" s="44"/>
      <c r="AS630" s="44"/>
      <c r="AT630" s="44"/>
      <c r="AU630" s="44"/>
      <c r="AV630" s="44"/>
      <c r="AW630" s="44"/>
      <c r="AX630" s="44"/>
      <c r="AY630" s="44"/>
      <c r="AZ630" s="44"/>
      <c r="BA630" s="44"/>
      <c r="BB630" s="44"/>
      <c r="BC630" s="44"/>
      <c r="BD630" s="44"/>
      <c r="BE630" s="44"/>
      <c r="BF630" s="44"/>
    </row>
    <row r="631" spans="1:58" ht="13.5" customHeight="1">
      <c r="A631" s="45"/>
      <c r="B631" s="45"/>
      <c r="C631" s="45"/>
      <c r="D631" s="45"/>
      <c r="E631" s="44"/>
      <c r="F631" s="45"/>
      <c r="G631" s="45"/>
      <c r="H631" s="46"/>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c r="AP631" s="44"/>
      <c r="AQ631" s="44"/>
      <c r="AR631" s="44"/>
      <c r="AS631" s="44"/>
      <c r="AT631" s="44"/>
      <c r="AU631" s="44"/>
      <c r="AV631" s="44"/>
      <c r="AW631" s="44"/>
      <c r="AX631" s="44"/>
      <c r="AY631" s="44"/>
      <c r="AZ631" s="44"/>
      <c r="BA631" s="44"/>
      <c r="BB631" s="44"/>
      <c r="BC631" s="44"/>
      <c r="BD631" s="44"/>
      <c r="BE631" s="44"/>
      <c r="BF631" s="44"/>
    </row>
    <row r="632" spans="1:58" ht="13.5" customHeight="1">
      <c r="A632" s="45"/>
      <c r="B632" s="45"/>
      <c r="C632" s="45"/>
      <c r="D632" s="45"/>
      <c r="E632" s="44"/>
      <c r="F632" s="45"/>
      <c r="G632" s="45"/>
      <c r="H632" s="46"/>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c r="AP632" s="44"/>
      <c r="AQ632" s="44"/>
      <c r="AR632" s="44"/>
      <c r="AS632" s="44"/>
      <c r="AT632" s="44"/>
      <c r="AU632" s="44"/>
      <c r="AV632" s="44"/>
      <c r="AW632" s="44"/>
      <c r="AX632" s="44"/>
      <c r="AY632" s="44"/>
      <c r="AZ632" s="44"/>
      <c r="BA632" s="44"/>
      <c r="BB632" s="44"/>
      <c r="BC632" s="44"/>
      <c r="BD632" s="44"/>
      <c r="BE632" s="44"/>
      <c r="BF632" s="44"/>
    </row>
    <row r="633" spans="1:58" ht="13.5" customHeight="1">
      <c r="A633" s="45"/>
      <c r="B633" s="45"/>
      <c r="C633" s="45"/>
      <c r="D633" s="45"/>
      <c r="E633" s="44"/>
      <c r="F633" s="45"/>
      <c r="G633" s="45"/>
      <c r="H633" s="46"/>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c r="AP633" s="44"/>
      <c r="AQ633" s="44"/>
      <c r="AR633" s="44"/>
      <c r="AS633" s="44"/>
      <c r="AT633" s="44"/>
      <c r="AU633" s="44"/>
      <c r="AV633" s="44"/>
      <c r="AW633" s="44"/>
      <c r="AX633" s="44"/>
      <c r="AY633" s="44"/>
      <c r="AZ633" s="44"/>
      <c r="BA633" s="44"/>
      <c r="BB633" s="44"/>
      <c r="BC633" s="44"/>
      <c r="BD633" s="44"/>
      <c r="BE633" s="44"/>
      <c r="BF633" s="44"/>
    </row>
    <row r="634" spans="1:58" ht="13.5" customHeight="1">
      <c r="A634" s="45"/>
      <c r="B634" s="45"/>
      <c r="C634" s="45"/>
      <c r="D634" s="45"/>
      <c r="E634" s="44"/>
      <c r="F634" s="45"/>
      <c r="G634" s="45"/>
      <c r="H634" s="46"/>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c r="AP634" s="44"/>
      <c r="AQ634" s="44"/>
      <c r="AR634" s="44"/>
      <c r="AS634" s="44"/>
      <c r="AT634" s="44"/>
      <c r="AU634" s="44"/>
      <c r="AV634" s="44"/>
      <c r="AW634" s="44"/>
      <c r="AX634" s="44"/>
      <c r="AY634" s="44"/>
      <c r="AZ634" s="44"/>
      <c r="BA634" s="44"/>
      <c r="BB634" s="44"/>
      <c r="BC634" s="44"/>
      <c r="BD634" s="44"/>
      <c r="BE634" s="44"/>
      <c r="BF634" s="44"/>
    </row>
    <row r="635" spans="1:58" ht="13.5" customHeight="1">
      <c r="A635" s="45"/>
      <c r="B635" s="45"/>
      <c r="C635" s="45"/>
      <c r="D635" s="45"/>
      <c r="E635" s="44"/>
      <c r="F635" s="45"/>
      <c r="G635" s="45"/>
      <c r="H635" s="46"/>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c r="AP635" s="44"/>
      <c r="AQ635" s="44"/>
      <c r="AR635" s="44"/>
      <c r="AS635" s="44"/>
      <c r="AT635" s="44"/>
      <c r="AU635" s="44"/>
      <c r="AV635" s="44"/>
      <c r="AW635" s="44"/>
      <c r="AX635" s="44"/>
      <c r="AY635" s="44"/>
      <c r="AZ635" s="44"/>
      <c r="BA635" s="44"/>
      <c r="BB635" s="44"/>
      <c r="BC635" s="44"/>
      <c r="BD635" s="44"/>
      <c r="BE635" s="44"/>
      <c r="BF635" s="44"/>
    </row>
    <row r="636" spans="1:58" ht="13.5" customHeight="1">
      <c r="A636" s="45"/>
      <c r="B636" s="45"/>
      <c r="C636" s="45"/>
      <c r="D636" s="45"/>
      <c r="E636" s="44"/>
      <c r="F636" s="45"/>
      <c r="G636" s="45"/>
      <c r="H636" s="46"/>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44"/>
      <c r="AR636" s="44"/>
      <c r="AS636" s="44"/>
      <c r="AT636" s="44"/>
      <c r="AU636" s="44"/>
      <c r="AV636" s="44"/>
      <c r="AW636" s="44"/>
      <c r="AX636" s="44"/>
      <c r="AY636" s="44"/>
      <c r="AZ636" s="44"/>
      <c r="BA636" s="44"/>
      <c r="BB636" s="44"/>
      <c r="BC636" s="44"/>
      <c r="BD636" s="44"/>
      <c r="BE636" s="44"/>
      <c r="BF636" s="44"/>
    </row>
    <row r="637" spans="1:58" ht="13.5" customHeight="1">
      <c r="A637" s="45"/>
      <c r="B637" s="45"/>
      <c r="C637" s="45"/>
      <c r="D637" s="45"/>
      <c r="E637" s="44"/>
      <c r="F637" s="45"/>
      <c r="G637" s="45"/>
      <c r="H637" s="46"/>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c r="AP637" s="44"/>
      <c r="AQ637" s="44"/>
      <c r="AR637" s="44"/>
      <c r="AS637" s="44"/>
      <c r="AT637" s="44"/>
      <c r="AU637" s="44"/>
      <c r="AV637" s="44"/>
      <c r="AW637" s="44"/>
      <c r="AX637" s="44"/>
      <c r="AY637" s="44"/>
      <c r="AZ637" s="44"/>
      <c r="BA637" s="44"/>
      <c r="BB637" s="44"/>
      <c r="BC637" s="44"/>
      <c r="BD637" s="44"/>
      <c r="BE637" s="44"/>
      <c r="BF637" s="44"/>
    </row>
    <row r="638" spans="1:58" ht="13.5" customHeight="1">
      <c r="A638" s="45"/>
      <c r="B638" s="45"/>
      <c r="C638" s="45"/>
      <c r="D638" s="45"/>
      <c r="E638" s="44"/>
      <c r="F638" s="45"/>
      <c r="G638" s="45"/>
      <c r="H638" s="46"/>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c r="BC638" s="44"/>
      <c r="BD638" s="44"/>
      <c r="BE638" s="44"/>
      <c r="BF638" s="44"/>
    </row>
    <row r="639" spans="1:58" ht="13.5" customHeight="1">
      <c r="A639" s="45"/>
      <c r="B639" s="45"/>
      <c r="C639" s="45"/>
      <c r="D639" s="45"/>
      <c r="E639" s="44"/>
      <c r="F639" s="45"/>
      <c r="G639" s="45"/>
      <c r="H639" s="46"/>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c r="AP639" s="44"/>
      <c r="AQ639" s="44"/>
      <c r="AR639" s="44"/>
      <c r="AS639" s="44"/>
      <c r="AT639" s="44"/>
      <c r="AU639" s="44"/>
      <c r="AV639" s="44"/>
      <c r="AW639" s="44"/>
      <c r="AX639" s="44"/>
      <c r="AY639" s="44"/>
      <c r="AZ639" s="44"/>
      <c r="BA639" s="44"/>
      <c r="BB639" s="44"/>
      <c r="BC639" s="44"/>
      <c r="BD639" s="44"/>
      <c r="BE639" s="44"/>
      <c r="BF639" s="44"/>
    </row>
    <row r="640" spans="1:58" ht="13.5" customHeight="1">
      <c r="A640" s="45"/>
      <c r="B640" s="45"/>
      <c r="C640" s="45"/>
      <c r="D640" s="45"/>
      <c r="E640" s="44"/>
      <c r="F640" s="45"/>
      <c r="G640" s="45"/>
      <c r="H640" s="46"/>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c r="BD640" s="44"/>
      <c r="BE640" s="44"/>
      <c r="BF640" s="44"/>
    </row>
    <row r="641" spans="1:58" ht="13.5" customHeight="1">
      <c r="A641" s="45"/>
      <c r="B641" s="45"/>
      <c r="C641" s="45"/>
      <c r="D641" s="45"/>
      <c r="E641" s="44"/>
      <c r="F641" s="45"/>
      <c r="G641" s="45"/>
      <c r="H641" s="46"/>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44"/>
      <c r="AR641" s="44"/>
      <c r="AS641" s="44"/>
      <c r="AT641" s="44"/>
      <c r="AU641" s="44"/>
      <c r="AV641" s="44"/>
      <c r="AW641" s="44"/>
      <c r="AX641" s="44"/>
      <c r="AY641" s="44"/>
      <c r="AZ641" s="44"/>
      <c r="BA641" s="44"/>
      <c r="BB641" s="44"/>
      <c r="BC641" s="44"/>
      <c r="BD641" s="44"/>
      <c r="BE641" s="44"/>
      <c r="BF641" s="44"/>
    </row>
    <row r="642" spans="1:58" ht="13.5" customHeight="1">
      <c r="A642" s="45"/>
      <c r="B642" s="45"/>
      <c r="C642" s="45"/>
      <c r="D642" s="45"/>
      <c r="E642" s="44"/>
      <c r="F642" s="45"/>
      <c r="G642" s="45"/>
      <c r="H642" s="46"/>
      <c r="I642" s="44"/>
      <c r="J642" s="44"/>
      <c r="K642" s="44"/>
      <c r="L642" s="44"/>
      <c r="M642" s="44"/>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c r="AP642" s="44"/>
      <c r="AQ642" s="44"/>
      <c r="AR642" s="44"/>
      <c r="AS642" s="44"/>
      <c r="AT642" s="44"/>
      <c r="AU642" s="44"/>
      <c r="AV642" s="44"/>
      <c r="AW642" s="44"/>
      <c r="AX642" s="44"/>
      <c r="AY642" s="44"/>
      <c r="AZ642" s="44"/>
      <c r="BA642" s="44"/>
      <c r="BB642" s="44"/>
      <c r="BC642" s="44"/>
      <c r="BD642" s="44"/>
      <c r="BE642" s="44"/>
      <c r="BF642" s="44"/>
    </row>
    <row r="643" spans="1:58" ht="13.5" customHeight="1">
      <c r="A643" s="45"/>
      <c r="B643" s="45"/>
      <c r="C643" s="45"/>
      <c r="D643" s="45"/>
      <c r="E643" s="44"/>
      <c r="F643" s="45"/>
      <c r="G643" s="45"/>
      <c r="H643" s="46"/>
      <c r="I643" s="44"/>
      <c r="J643" s="44"/>
      <c r="K643" s="44"/>
      <c r="L643" s="44"/>
      <c r="M643" s="44"/>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c r="AP643" s="44"/>
      <c r="AQ643" s="44"/>
      <c r="AR643" s="44"/>
      <c r="AS643" s="44"/>
      <c r="AT643" s="44"/>
      <c r="AU643" s="44"/>
      <c r="AV643" s="44"/>
      <c r="AW643" s="44"/>
      <c r="AX643" s="44"/>
      <c r="AY643" s="44"/>
      <c r="AZ643" s="44"/>
      <c r="BA643" s="44"/>
      <c r="BB643" s="44"/>
      <c r="BC643" s="44"/>
      <c r="BD643" s="44"/>
      <c r="BE643" s="44"/>
      <c r="BF643" s="44"/>
    </row>
    <row r="644" spans="1:58" ht="13.5" customHeight="1">
      <c r="A644" s="45"/>
      <c r="B644" s="45"/>
      <c r="C644" s="45"/>
      <c r="D644" s="45"/>
      <c r="E644" s="44"/>
      <c r="F644" s="45"/>
      <c r="G644" s="45"/>
      <c r="H644" s="46"/>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4"/>
      <c r="AL644" s="44"/>
      <c r="AM644" s="44"/>
      <c r="AN644" s="44"/>
      <c r="AO644" s="44"/>
      <c r="AP644" s="44"/>
      <c r="AQ644" s="44"/>
      <c r="AR644" s="44"/>
      <c r="AS644" s="44"/>
      <c r="AT644" s="44"/>
      <c r="AU644" s="44"/>
      <c r="AV644" s="44"/>
      <c r="AW644" s="44"/>
      <c r="AX644" s="44"/>
      <c r="AY644" s="44"/>
      <c r="AZ644" s="44"/>
      <c r="BA644" s="44"/>
      <c r="BB644" s="44"/>
      <c r="BC644" s="44"/>
      <c r="BD644" s="44"/>
      <c r="BE644" s="44"/>
      <c r="BF644" s="44"/>
    </row>
    <row r="645" spans="1:58" ht="13.5" customHeight="1">
      <c r="A645" s="45"/>
      <c r="B645" s="45"/>
      <c r="C645" s="45"/>
      <c r="D645" s="45"/>
      <c r="E645" s="44"/>
      <c r="F645" s="45"/>
      <c r="G645" s="45"/>
      <c r="H645" s="46"/>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4"/>
      <c r="AL645" s="44"/>
      <c r="AM645" s="44"/>
      <c r="AN645" s="44"/>
      <c r="AO645" s="44"/>
      <c r="AP645" s="44"/>
      <c r="AQ645" s="44"/>
      <c r="AR645" s="44"/>
      <c r="AS645" s="44"/>
      <c r="AT645" s="44"/>
      <c r="AU645" s="44"/>
      <c r="AV645" s="44"/>
      <c r="AW645" s="44"/>
      <c r="AX645" s="44"/>
      <c r="AY645" s="44"/>
      <c r="AZ645" s="44"/>
      <c r="BA645" s="44"/>
      <c r="BB645" s="44"/>
      <c r="BC645" s="44"/>
      <c r="BD645" s="44"/>
      <c r="BE645" s="44"/>
      <c r="BF645" s="44"/>
    </row>
    <row r="646" spans="1:58" ht="13.5" customHeight="1">
      <c r="A646" s="45"/>
      <c r="B646" s="45"/>
      <c r="C646" s="45"/>
      <c r="D646" s="45"/>
      <c r="E646" s="44"/>
      <c r="F646" s="45"/>
      <c r="G646" s="45"/>
      <c r="H646" s="46"/>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c r="AP646" s="44"/>
      <c r="AQ646" s="44"/>
      <c r="AR646" s="44"/>
      <c r="AS646" s="44"/>
      <c r="AT646" s="44"/>
      <c r="AU646" s="44"/>
      <c r="AV646" s="44"/>
      <c r="AW646" s="44"/>
      <c r="AX646" s="44"/>
      <c r="AY646" s="44"/>
      <c r="AZ646" s="44"/>
      <c r="BA646" s="44"/>
      <c r="BB646" s="44"/>
      <c r="BC646" s="44"/>
      <c r="BD646" s="44"/>
      <c r="BE646" s="44"/>
      <c r="BF646" s="44"/>
    </row>
    <row r="647" spans="1:58" ht="13.5" customHeight="1">
      <c r="A647" s="45"/>
      <c r="B647" s="45"/>
      <c r="C647" s="45"/>
      <c r="D647" s="45"/>
      <c r="E647" s="44"/>
      <c r="F647" s="45"/>
      <c r="G647" s="45"/>
      <c r="H647" s="46"/>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c r="AP647" s="44"/>
      <c r="AQ647" s="44"/>
      <c r="AR647" s="44"/>
      <c r="AS647" s="44"/>
      <c r="AT647" s="44"/>
      <c r="AU647" s="44"/>
      <c r="AV647" s="44"/>
      <c r="AW647" s="44"/>
      <c r="AX647" s="44"/>
      <c r="AY647" s="44"/>
      <c r="AZ647" s="44"/>
      <c r="BA647" s="44"/>
      <c r="BB647" s="44"/>
      <c r="BC647" s="44"/>
      <c r="BD647" s="44"/>
      <c r="BE647" s="44"/>
      <c r="BF647" s="44"/>
    </row>
    <row r="648" spans="1:58" ht="13.5" customHeight="1">
      <c r="A648" s="45"/>
      <c r="B648" s="45"/>
      <c r="C648" s="45"/>
      <c r="D648" s="45"/>
      <c r="E648" s="44"/>
      <c r="F648" s="45"/>
      <c r="G648" s="45"/>
      <c r="H648" s="46"/>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c r="AP648" s="44"/>
      <c r="AQ648" s="44"/>
      <c r="AR648" s="44"/>
      <c r="AS648" s="44"/>
      <c r="AT648" s="44"/>
      <c r="AU648" s="44"/>
      <c r="AV648" s="44"/>
      <c r="AW648" s="44"/>
      <c r="AX648" s="44"/>
      <c r="AY648" s="44"/>
      <c r="AZ648" s="44"/>
      <c r="BA648" s="44"/>
      <c r="BB648" s="44"/>
      <c r="BC648" s="44"/>
      <c r="BD648" s="44"/>
      <c r="BE648" s="44"/>
      <c r="BF648" s="44"/>
    </row>
    <row r="649" spans="1:58" ht="13.5" customHeight="1">
      <c r="A649" s="45"/>
      <c r="B649" s="45"/>
      <c r="C649" s="45"/>
      <c r="D649" s="45"/>
      <c r="E649" s="44"/>
      <c r="F649" s="45"/>
      <c r="G649" s="45"/>
      <c r="H649" s="46"/>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c r="AP649" s="44"/>
      <c r="AQ649" s="44"/>
      <c r="AR649" s="44"/>
      <c r="AS649" s="44"/>
      <c r="AT649" s="44"/>
      <c r="AU649" s="44"/>
      <c r="AV649" s="44"/>
      <c r="AW649" s="44"/>
      <c r="AX649" s="44"/>
      <c r="AY649" s="44"/>
      <c r="AZ649" s="44"/>
      <c r="BA649" s="44"/>
      <c r="BB649" s="44"/>
      <c r="BC649" s="44"/>
      <c r="BD649" s="44"/>
      <c r="BE649" s="44"/>
      <c r="BF649" s="44"/>
    </row>
    <row r="650" spans="1:58" ht="13.5" customHeight="1">
      <c r="A650" s="45"/>
      <c r="B650" s="45"/>
      <c r="C650" s="45"/>
      <c r="D650" s="45"/>
      <c r="E650" s="44"/>
      <c r="F650" s="45"/>
      <c r="G650" s="45"/>
      <c r="H650" s="46"/>
      <c r="I650" s="44"/>
      <c r="J650" s="44"/>
      <c r="K650" s="44"/>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c r="AM650" s="44"/>
      <c r="AN650" s="44"/>
      <c r="AO650" s="44"/>
      <c r="AP650" s="44"/>
      <c r="AQ650" s="44"/>
      <c r="AR650" s="44"/>
      <c r="AS650" s="44"/>
      <c r="AT650" s="44"/>
      <c r="AU650" s="44"/>
      <c r="AV650" s="44"/>
      <c r="AW650" s="44"/>
      <c r="AX650" s="44"/>
      <c r="AY650" s="44"/>
      <c r="AZ650" s="44"/>
      <c r="BA650" s="44"/>
      <c r="BB650" s="44"/>
      <c r="BC650" s="44"/>
      <c r="BD650" s="44"/>
      <c r="BE650" s="44"/>
      <c r="BF650" s="44"/>
    </row>
    <row r="651" spans="1:58" ht="13.5" customHeight="1">
      <c r="A651" s="45"/>
      <c r="B651" s="45"/>
      <c r="C651" s="45"/>
      <c r="D651" s="45"/>
      <c r="E651" s="44"/>
      <c r="F651" s="45"/>
      <c r="G651" s="45"/>
      <c r="H651" s="46"/>
      <c r="I651" s="44"/>
      <c r="J651" s="44"/>
      <c r="K651" s="44"/>
      <c r="L651" s="44"/>
      <c r="M651" s="44"/>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4"/>
      <c r="AL651" s="44"/>
      <c r="AM651" s="44"/>
      <c r="AN651" s="44"/>
      <c r="AO651" s="44"/>
      <c r="AP651" s="44"/>
      <c r="AQ651" s="44"/>
      <c r="AR651" s="44"/>
      <c r="AS651" s="44"/>
      <c r="AT651" s="44"/>
      <c r="AU651" s="44"/>
      <c r="AV651" s="44"/>
      <c r="AW651" s="44"/>
      <c r="AX651" s="44"/>
      <c r="AY651" s="44"/>
      <c r="AZ651" s="44"/>
      <c r="BA651" s="44"/>
      <c r="BB651" s="44"/>
      <c r="BC651" s="44"/>
      <c r="BD651" s="44"/>
      <c r="BE651" s="44"/>
      <c r="BF651" s="44"/>
    </row>
    <row r="652" spans="1:58" ht="13.5" customHeight="1">
      <c r="A652" s="45"/>
      <c r="B652" s="45"/>
      <c r="C652" s="45"/>
      <c r="D652" s="45"/>
      <c r="E652" s="44"/>
      <c r="F652" s="45"/>
      <c r="G652" s="45"/>
      <c r="H652" s="46"/>
      <c r="I652" s="44"/>
      <c r="J652" s="44"/>
      <c r="K652" s="44"/>
      <c r="L652" s="44"/>
      <c r="M652" s="44"/>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c r="AP652" s="44"/>
      <c r="AQ652" s="44"/>
      <c r="AR652" s="44"/>
      <c r="AS652" s="44"/>
      <c r="AT652" s="44"/>
      <c r="AU652" s="44"/>
      <c r="AV652" s="44"/>
      <c r="AW652" s="44"/>
      <c r="AX652" s="44"/>
      <c r="AY652" s="44"/>
      <c r="AZ652" s="44"/>
      <c r="BA652" s="44"/>
      <c r="BB652" s="44"/>
      <c r="BC652" s="44"/>
      <c r="BD652" s="44"/>
      <c r="BE652" s="44"/>
      <c r="BF652" s="44"/>
    </row>
    <row r="653" spans="1:58" ht="13.5" customHeight="1">
      <c r="A653" s="45"/>
      <c r="B653" s="45"/>
      <c r="C653" s="45"/>
      <c r="D653" s="45"/>
      <c r="E653" s="44"/>
      <c r="F653" s="45"/>
      <c r="G653" s="45"/>
      <c r="H653" s="46"/>
      <c r="I653" s="44"/>
      <c r="J653" s="44"/>
      <c r="K653" s="44"/>
      <c r="L653" s="44"/>
      <c r="M653" s="44"/>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c r="AP653" s="44"/>
      <c r="AQ653" s="44"/>
      <c r="AR653" s="44"/>
      <c r="AS653" s="44"/>
      <c r="AT653" s="44"/>
      <c r="AU653" s="44"/>
      <c r="AV653" s="44"/>
      <c r="AW653" s="44"/>
      <c r="AX653" s="44"/>
      <c r="AY653" s="44"/>
      <c r="AZ653" s="44"/>
      <c r="BA653" s="44"/>
      <c r="BB653" s="44"/>
      <c r="BC653" s="44"/>
      <c r="BD653" s="44"/>
      <c r="BE653" s="44"/>
      <c r="BF653" s="44"/>
    </row>
    <row r="654" spans="1:58" ht="13.5" customHeight="1">
      <c r="A654" s="45"/>
      <c r="B654" s="45"/>
      <c r="C654" s="45"/>
      <c r="D654" s="45"/>
      <c r="E654" s="44"/>
      <c r="F654" s="45"/>
      <c r="G654" s="45"/>
      <c r="H654" s="46"/>
      <c r="I654" s="44"/>
      <c r="J654" s="44"/>
      <c r="K654" s="44"/>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c r="AP654" s="44"/>
      <c r="AQ654" s="44"/>
      <c r="AR654" s="44"/>
      <c r="AS654" s="44"/>
      <c r="AT654" s="44"/>
      <c r="AU654" s="44"/>
      <c r="AV654" s="44"/>
      <c r="AW654" s="44"/>
      <c r="AX654" s="44"/>
      <c r="AY654" s="44"/>
      <c r="AZ654" s="44"/>
      <c r="BA654" s="44"/>
      <c r="BB654" s="44"/>
      <c r="BC654" s="44"/>
      <c r="BD654" s="44"/>
      <c r="BE654" s="44"/>
      <c r="BF654" s="44"/>
    </row>
    <row r="655" spans="1:58" ht="13.5" customHeight="1">
      <c r="A655" s="45"/>
      <c r="B655" s="45"/>
      <c r="C655" s="45"/>
      <c r="D655" s="45"/>
      <c r="E655" s="44"/>
      <c r="F655" s="45"/>
      <c r="G655" s="45"/>
      <c r="H655" s="46"/>
      <c r="I655" s="44"/>
      <c r="J655" s="44"/>
      <c r="K655" s="44"/>
      <c r="L655" s="44"/>
      <c r="M655" s="44"/>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4"/>
      <c r="AL655" s="44"/>
      <c r="AM655" s="44"/>
      <c r="AN655" s="44"/>
      <c r="AO655" s="44"/>
      <c r="AP655" s="44"/>
      <c r="AQ655" s="44"/>
      <c r="AR655" s="44"/>
      <c r="AS655" s="44"/>
      <c r="AT655" s="44"/>
      <c r="AU655" s="44"/>
      <c r="AV655" s="44"/>
      <c r="AW655" s="44"/>
      <c r="AX655" s="44"/>
      <c r="AY655" s="44"/>
      <c r="AZ655" s="44"/>
      <c r="BA655" s="44"/>
      <c r="BB655" s="44"/>
      <c r="BC655" s="44"/>
      <c r="BD655" s="44"/>
      <c r="BE655" s="44"/>
      <c r="BF655" s="44"/>
    </row>
    <row r="656" spans="1:58" ht="13.5" customHeight="1">
      <c r="A656" s="45"/>
      <c r="B656" s="45"/>
      <c r="C656" s="45"/>
      <c r="D656" s="45"/>
      <c r="E656" s="44"/>
      <c r="F656" s="45"/>
      <c r="G656" s="45"/>
      <c r="H656" s="46"/>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c r="BE656" s="44"/>
      <c r="BF656" s="44"/>
    </row>
    <row r="657" spans="1:58" ht="13.5" customHeight="1">
      <c r="A657" s="45"/>
      <c r="B657" s="45"/>
      <c r="C657" s="45"/>
      <c r="D657" s="45"/>
      <c r="E657" s="44"/>
      <c r="F657" s="45"/>
      <c r="G657" s="45"/>
      <c r="H657" s="46"/>
      <c r="I657" s="44"/>
      <c r="J657" s="44"/>
      <c r="K657" s="44"/>
      <c r="L657" s="44"/>
      <c r="M657" s="44"/>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4"/>
      <c r="AL657" s="44"/>
      <c r="AM657" s="44"/>
      <c r="AN657" s="44"/>
      <c r="AO657" s="44"/>
      <c r="AP657" s="44"/>
      <c r="AQ657" s="44"/>
      <c r="AR657" s="44"/>
      <c r="AS657" s="44"/>
      <c r="AT657" s="44"/>
      <c r="AU657" s="44"/>
      <c r="AV657" s="44"/>
      <c r="AW657" s="44"/>
      <c r="AX657" s="44"/>
      <c r="AY657" s="44"/>
      <c r="AZ657" s="44"/>
      <c r="BA657" s="44"/>
      <c r="BB657" s="44"/>
      <c r="BC657" s="44"/>
      <c r="BD657" s="44"/>
      <c r="BE657" s="44"/>
      <c r="BF657" s="44"/>
    </row>
    <row r="658" spans="1:58" ht="13.5" customHeight="1">
      <c r="A658" s="45"/>
      <c r="B658" s="45"/>
      <c r="C658" s="45"/>
      <c r="D658" s="45"/>
      <c r="E658" s="44"/>
      <c r="F658" s="45"/>
      <c r="G658" s="45"/>
      <c r="H658" s="46"/>
      <c r="I658" s="44"/>
      <c r="J658" s="44"/>
      <c r="K658" s="44"/>
      <c r="L658" s="44"/>
      <c r="M658" s="44"/>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4"/>
      <c r="AL658" s="44"/>
      <c r="AM658" s="44"/>
      <c r="AN658" s="44"/>
      <c r="AO658" s="44"/>
      <c r="AP658" s="44"/>
      <c r="AQ658" s="44"/>
      <c r="AR658" s="44"/>
      <c r="AS658" s="44"/>
      <c r="AT658" s="44"/>
      <c r="AU658" s="44"/>
      <c r="AV658" s="44"/>
      <c r="AW658" s="44"/>
      <c r="AX658" s="44"/>
      <c r="AY658" s="44"/>
      <c r="AZ658" s="44"/>
      <c r="BA658" s="44"/>
      <c r="BB658" s="44"/>
      <c r="BC658" s="44"/>
      <c r="BD658" s="44"/>
      <c r="BE658" s="44"/>
      <c r="BF658" s="44"/>
    </row>
    <row r="659" spans="1:58" ht="13.5" customHeight="1">
      <c r="A659" s="45"/>
      <c r="B659" s="45"/>
      <c r="C659" s="45"/>
      <c r="D659" s="45"/>
      <c r="E659" s="44"/>
      <c r="F659" s="45"/>
      <c r="G659" s="45"/>
      <c r="H659" s="46"/>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c r="AP659" s="44"/>
      <c r="AQ659" s="44"/>
      <c r="AR659" s="44"/>
      <c r="AS659" s="44"/>
      <c r="AT659" s="44"/>
      <c r="AU659" s="44"/>
      <c r="AV659" s="44"/>
      <c r="AW659" s="44"/>
      <c r="AX659" s="44"/>
      <c r="AY659" s="44"/>
      <c r="AZ659" s="44"/>
      <c r="BA659" s="44"/>
      <c r="BB659" s="44"/>
      <c r="BC659" s="44"/>
      <c r="BD659" s="44"/>
      <c r="BE659" s="44"/>
      <c r="BF659" s="44"/>
    </row>
    <row r="660" spans="1:58" ht="13.5" customHeight="1">
      <c r="A660" s="45"/>
      <c r="B660" s="45"/>
      <c r="C660" s="45"/>
      <c r="D660" s="45"/>
      <c r="E660" s="44"/>
      <c r="F660" s="45"/>
      <c r="G660" s="45"/>
      <c r="H660" s="46"/>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c r="AP660" s="44"/>
      <c r="AQ660" s="44"/>
      <c r="AR660" s="44"/>
      <c r="AS660" s="44"/>
      <c r="AT660" s="44"/>
      <c r="AU660" s="44"/>
      <c r="AV660" s="44"/>
      <c r="AW660" s="44"/>
      <c r="AX660" s="44"/>
      <c r="AY660" s="44"/>
      <c r="AZ660" s="44"/>
      <c r="BA660" s="44"/>
      <c r="BB660" s="44"/>
      <c r="BC660" s="44"/>
      <c r="BD660" s="44"/>
      <c r="BE660" s="44"/>
      <c r="BF660" s="44"/>
    </row>
    <row r="661" spans="1:58" ht="13.5" customHeight="1">
      <c r="A661" s="45"/>
      <c r="B661" s="45"/>
      <c r="C661" s="45"/>
      <c r="D661" s="45"/>
      <c r="E661" s="44"/>
      <c r="F661" s="45"/>
      <c r="G661" s="45"/>
      <c r="H661" s="46"/>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4"/>
      <c r="AY661" s="44"/>
      <c r="AZ661" s="44"/>
      <c r="BA661" s="44"/>
      <c r="BB661" s="44"/>
      <c r="BC661" s="44"/>
      <c r="BD661" s="44"/>
      <c r="BE661" s="44"/>
      <c r="BF661" s="44"/>
    </row>
    <row r="662" spans="1:58" ht="13.5" customHeight="1">
      <c r="A662" s="45"/>
      <c r="B662" s="45"/>
      <c r="C662" s="45"/>
      <c r="D662" s="45"/>
      <c r="E662" s="44"/>
      <c r="F662" s="45"/>
      <c r="G662" s="45"/>
      <c r="H662" s="46"/>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44"/>
      <c r="AR662" s="44"/>
      <c r="AS662" s="44"/>
      <c r="AT662" s="44"/>
      <c r="AU662" s="44"/>
      <c r="AV662" s="44"/>
      <c r="AW662" s="44"/>
      <c r="AX662" s="44"/>
      <c r="AY662" s="44"/>
      <c r="AZ662" s="44"/>
      <c r="BA662" s="44"/>
      <c r="BB662" s="44"/>
      <c r="BC662" s="44"/>
      <c r="BD662" s="44"/>
      <c r="BE662" s="44"/>
      <c r="BF662" s="44"/>
    </row>
    <row r="663" spans="1:58" ht="13.5" customHeight="1">
      <c r="A663" s="45"/>
      <c r="B663" s="45"/>
      <c r="C663" s="45"/>
      <c r="D663" s="45"/>
      <c r="E663" s="44"/>
      <c r="F663" s="45"/>
      <c r="G663" s="45"/>
      <c r="H663" s="46"/>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44"/>
      <c r="AR663" s="44"/>
      <c r="AS663" s="44"/>
      <c r="AT663" s="44"/>
      <c r="AU663" s="44"/>
      <c r="AV663" s="44"/>
      <c r="AW663" s="44"/>
      <c r="AX663" s="44"/>
      <c r="AY663" s="44"/>
      <c r="AZ663" s="44"/>
      <c r="BA663" s="44"/>
      <c r="BB663" s="44"/>
      <c r="BC663" s="44"/>
      <c r="BD663" s="44"/>
      <c r="BE663" s="44"/>
      <c r="BF663" s="44"/>
    </row>
    <row r="664" spans="1:58" ht="13.5" customHeight="1">
      <c r="A664" s="45"/>
      <c r="B664" s="45"/>
      <c r="C664" s="45"/>
      <c r="D664" s="45"/>
      <c r="E664" s="44"/>
      <c r="F664" s="45"/>
      <c r="G664" s="45"/>
      <c r="H664" s="46"/>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44"/>
      <c r="AR664" s="44"/>
      <c r="AS664" s="44"/>
      <c r="AT664" s="44"/>
      <c r="AU664" s="44"/>
      <c r="AV664" s="44"/>
      <c r="AW664" s="44"/>
      <c r="AX664" s="44"/>
      <c r="AY664" s="44"/>
      <c r="AZ664" s="44"/>
      <c r="BA664" s="44"/>
      <c r="BB664" s="44"/>
      <c r="BC664" s="44"/>
      <c r="BD664" s="44"/>
      <c r="BE664" s="44"/>
      <c r="BF664" s="44"/>
    </row>
    <row r="665" spans="1:58" ht="13.5" customHeight="1">
      <c r="A665" s="45"/>
      <c r="B665" s="45"/>
      <c r="C665" s="45"/>
      <c r="D665" s="45"/>
      <c r="E665" s="44"/>
      <c r="F665" s="45"/>
      <c r="G665" s="45"/>
      <c r="H665" s="46"/>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c r="AQ665" s="44"/>
      <c r="AR665" s="44"/>
      <c r="AS665" s="44"/>
      <c r="AT665" s="44"/>
      <c r="AU665" s="44"/>
      <c r="AV665" s="44"/>
      <c r="AW665" s="44"/>
      <c r="AX665" s="44"/>
      <c r="AY665" s="44"/>
      <c r="AZ665" s="44"/>
      <c r="BA665" s="44"/>
      <c r="BB665" s="44"/>
      <c r="BC665" s="44"/>
      <c r="BD665" s="44"/>
      <c r="BE665" s="44"/>
      <c r="BF665" s="44"/>
    </row>
    <row r="666" spans="1:58" ht="13.5" customHeight="1">
      <c r="A666" s="45"/>
      <c r="B666" s="45"/>
      <c r="C666" s="45"/>
      <c r="D666" s="45"/>
      <c r="E666" s="44"/>
      <c r="F666" s="45"/>
      <c r="G666" s="45"/>
      <c r="H666" s="46"/>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c r="AQ666" s="44"/>
      <c r="AR666" s="44"/>
      <c r="AS666" s="44"/>
      <c r="AT666" s="44"/>
      <c r="AU666" s="44"/>
      <c r="AV666" s="44"/>
      <c r="AW666" s="44"/>
      <c r="AX666" s="44"/>
      <c r="AY666" s="44"/>
      <c r="AZ666" s="44"/>
      <c r="BA666" s="44"/>
      <c r="BB666" s="44"/>
      <c r="BC666" s="44"/>
      <c r="BD666" s="44"/>
      <c r="BE666" s="44"/>
      <c r="BF666" s="44"/>
    </row>
    <row r="667" spans="1:58" ht="13.5" customHeight="1">
      <c r="A667" s="45"/>
      <c r="B667" s="45"/>
      <c r="C667" s="45"/>
      <c r="D667" s="45"/>
      <c r="E667" s="44"/>
      <c r="F667" s="45"/>
      <c r="G667" s="45"/>
      <c r="H667" s="46"/>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c r="AQ667" s="44"/>
      <c r="AR667" s="44"/>
      <c r="AS667" s="44"/>
      <c r="AT667" s="44"/>
      <c r="AU667" s="44"/>
      <c r="AV667" s="44"/>
      <c r="AW667" s="44"/>
      <c r="AX667" s="44"/>
      <c r="AY667" s="44"/>
      <c r="AZ667" s="44"/>
      <c r="BA667" s="44"/>
      <c r="BB667" s="44"/>
      <c r="BC667" s="44"/>
      <c r="BD667" s="44"/>
      <c r="BE667" s="44"/>
      <c r="BF667" s="44"/>
    </row>
    <row r="668" spans="1:58" ht="13.5" customHeight="1">
      <c r="A668" s="45"/>
      <c r="B668" s="45"/>
      <c r="C668" s="45"/>
      <c r="D668" s="45"/>
      <c r="E668" s="44"/>
      <c r="F668" s="45"/>
      <c r="G668" s="45"/>
      <c r="H668" s="46"/>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c r="AQ668" s="44"/>
      <c r="AR668" s="44"/>
      <c r="AS668" s="44"/>
      <c r="AT668" s="44"/>
      <c r="AU668" s="44"/>
      <c r="AV668" s="44"/>
      <c r="AW668" s="44"/>
      <c r="AX668" s="44"/>
      <c r="AY668" s="44"/>
      <c r="AZ668" s="44"/>
      <c r="BA668" s="44"/>
      <c r="BB668" s="44"/>
      <c r="BC668" s="44"/>
      <c r="BD668" s="44"/>
      <c r="BE668" s="44"/>
      <c r="BF668" s="44"/>
    </row>
    <row r="669" spans="1:58" ht="13.5" customHeight="1">
      <c r="A669" s="45"/>
      <c r="B669" s="45"/>
      <c r="C669" s="45"/>
      <c r="D669" s="45"/>
      <c r="E669" s="44"/>
      <c r="F669" s="45"/>
      <c r="G669" s="45"/>
      <c r="H669" s="46"/>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c r="AQ669" s="44"/>
      <c r="AR669" s="44"/>
      <c r="AS669" s="44"/>
      <c r="AT669" s="44"/>
      <c r="AU669" s="44"/>
      <c r="AV669" s="44"/>
      <c r="AW669" s="44"/>
      <c r="AX669" s="44"/>
      <c r="AY669" s="44"/>
      <c r="AZ669" s="44"/>
      <c r="BA669" s="44"/>
      <c r="BB669" s="44"/>
      <c r="BC669" s="44"/>
      <c r="BD669" s="44"/>
      <c r="BE669" s="44"/>
      <c r="BF669" s="44"/>
    </row>
    <row r="670" spans="1:58" ht="13.5" customHeight="1">
      <c r="A670" s="45"/>
      <c r="B670" s="45"/>
      <c r="C670" s="45"/>
      <c r="D670" s="45"/>
      <c r="E670" s="44"/>
      <c r="F670" s="45"/>
      <c r="G670" s="45"/>
      <c r="H670" s="46"/>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c r="AQ670" s="44"/>
      <c r="AR670" s="44"/>
      <c r="AS670" s="44"/>
      <c r="AT670" s="44"/>
      <c r="AU670" s="44"/>
      <c r="AV670" s="44"/>
      <c r="AW670" s="44"/>
      <c r="AX670" s="44"/>
      <c r="AY670" s="44"/>
      <c r="AZ670" s="44"/>
      <c r="BA670" s="44"/>
      <c r="BB670" s="44"/>
      <c r="BC670" s="44"/>
      <c r="BD670" s="44"/>
      <c r="BE670" s="44"/>
      <c r="BF670" s="44"/>
    </row>
    <row r="671" spans="1:58" ht="13.5" customHeight="1">
      <c r="A671" s="45"/>
      <c r="B671" s="45"/>
      <c r="C671" s="45"/>
      <c r="D671" s="45"/>
      <c r="E671" s="44"/>
      <c r="F671" s="45"/>
      <c r="G671" s="45"/>
      <c r="H671" s="46"/>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c r="AQ671" s="44"/>
      <c r="AR671" s="44"/>
      <c r="AS671" s="44"/>
      <c r="AT671" s="44"/>
      <c r="AU671" s="44"/>
      <c r="AV671" s="44"/>
      <c r="AW671" s="44"/>
      <c r="AX671" s="44"/>
      <c r="AY671" s="44"/>
      <c r="AZ671" s="44"/>
      <c r="BA671" s="44"/>
      <c r="BB671" s="44"/>
      <c r="BC671" s="44"/>
      <c r="BD671" s="44"/>
      <c r="BE671" s="44"/>
      <c r="BF671" s="44"/>
    </row>
    <row r="672" spans="1:58" ht="13.5" customHeight="1">
      <c r="A672" s="45"/>
      <c r="B672" s="45"/>
      <c r="C672" s="45"/>
      <c r="D672" s="45"/>
      <c r="E672" s="44"/>
      <c r="F672" s="45"/>
      <c r="G672" s="45"/>
      <c r="H672" s="46"/>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c r="AQ672" s="44"/>
      <c r="AR672" s="44"/>
      <c r="AS672" s="44"/>
      <c r="AT672" s="44"/>
      <c r="AU672" s="44"/>
      <c r="AV672" s="44"/>
      <c r="AW672" s="44"/>
      <c r="AX672" s="44"/>
      <c r="AY672" s="44"/>
      <c r="AZ672" s="44"/>
      <c r="BA672" s="44"/>
      <c r="BB672" s="44"/>
      <c r="BC672" s="44"/>
      <c r="BD672" s="44"/>
      <c r="BE672" s="44"/>
      <c r="BF672" s="44"/>
    </row>
    <row r="673" spans="1:58" ht="13.5" customHeight="1">
      <c r="A673" s="45"/>
      <c r="B673" s="45"/>
      <c r="C673" s="45"/>
      <c r="D673" s="45"/>
      <c r="E673" s="44"/>
      <c r="F673" s="45"/>
      <c r="G673" s="45"/>
      <c r="H673" s="46"/>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c r="BC673" s="44"/>
      <c r="BD673" s="44"/>
      <c r="BE673" s="44"/>
      <c r="BF673" s="44"/>
    </row>
    <row r="674" spans="1:58" ht="13.5" customHeight="1">
      <c r="A674" s="45"/>
      <c r="B674" s="45"/>
      <c r="C674" s="45"/>
      <c r="D674" s="45"/>
      <c r="E674" s="44"/>
      <c r="F674" s="45"/>
      <c r="G674" s="45"/>
      <c r="H674" s="46"/>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c r="BC674" s="44"/>
      <c r="BD674" s="44"/>
      <c r="BE674" s="44"/>
      <c r="BF674" s="44"/>
    </row>
    <row r="675" spans="1:58" ht="13.5" customHeight="1">
      <c r="A675" s="45"/>
      <c r="B675" s="45"/>
      <c r="C675" s="45"/>
      <c r="D675" s="45"/>
      <c r="E675" s="44"/>
      <c r="F675" s="45"/>
      <c r="G675" s="45"/>
      <c r="H675" s="46"/>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44"/>
      <c r="AR675" s="44"/>
      <c r="AS675" s="44"/>
      <c r="AT675" s="44"/>
      <c r="AU675" s="44"/>
      <c r="AV675" s="44"/>
      <c r="AW675" s="44"/>
      <c r="AX675" s="44"/>
      <c r="AY675" s="44"/>
      <c r="AZ675" s="44"/>
      <c r="BA675" s="44"/>
      <c r="BB675" s="44"/>
      <c r="BC675" s="44"/>
      <c r="BD675" s="44"/>
      <c r="BE675" s="44"/>
      <c r="BF675" s="44"/>
    </row>
    <row r="676" spans="1:58" ht="13.5" customHeight="1">
      <c r="A676" s="45"/>
      <c r="B676" s="45"/>
      <c r="C676" s="45"/>
      <c r="D676" s="45"/>
      <c r="E676" s="44"/>
      <c r="F676" s="45"/>
      <c r="G676" s="45"/>
      <c r="H676" s="46"/>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44"/>
      <c r="AR676" s="44"/>
      <c r="AS676" s="44"/>
      <c r="AT676" s="44"/>
      <c r="AU676" s="44"/>
      <c r="AV676" s="44"/>
      <c r="AW676" s="44"/>
      <c r="AX676" s="44"/>
      <c r="AY676" s="44"/>
      <c r="AZ676" s="44"/>
      <c r="BA676" s="44"/>
      <c r="BB676" s="44"/>
      <c r="BC676" s="44"/>
      <c r="BD676" s="44"/>
      <c r="BE676" s="44"/>
      <c r="BF676" s="44"/>
    </row>
    <row r="677" spans="1:58" ht="13.5" customHeight="1">
      <c r="A677" s="45"/>
      <c r="B677" s="45"/>
      <c r="C677" s="45"/>
      <c r="D677" s="45"/>
      <c r="E677" s="44"/>
      <c r="F677" s="45"/>
      <c r="G677" s="45"/>
      <c r="H677" s="46"/>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44"/>
      <c r="AR677" s="44"/>
      <c r="AS677" s="44"/>
      <c r="AT677" s="44"/>
      <c r="AU677" s="44"/>
      <c r="AV677" s="44"/>
      <c r="AW677" s="44"/>
      <c r="AX677" s="44"/>
      <c r="AY677" s="44"/>
      <c r="AZ677" s="44"/>
      <c r="BA677" s="44"/>
      <c r="BB677" s="44"/>
      <c r="BC677" s="44"/>
      <c r="BD677" s="44"/>
      <c r="BE677" s="44"/>
      <c r="BF677" s="44"/>
    </row>
    <row r="678" spans="1:58" ht="13.5" customHeight="1">
      <c r="A678" s="45"/>
      <c r="B678" s="45"/>
      <c r="C678" s="45"/>
      <c r="D678" s="45"/>
      <c r="E678" s="44"/>
      <c r="F678" s="45"/>
      <c r="G678" s="45"/>
      <c r="H678" s="46"/>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c r="AQ678" s="44"/>
      <c r="AR678" s="44"/>
      <c r="AS678" s="44"/>
      <c r="AT678" s="44"/>
      <c r="AU678" s="44"/>
      <c r="AV678" s="44"/>
      <c r="AW678" s="44"/>
      <c r="AX678" s="44"/>
      <c r="AY678" s="44"/>
      <c r="AZ678" s="44"/>
      <c r="BA678" s="44"/>
      <c r="BB678" s="44"/>
      <c r="BC678" s="44"/>
      <c r="BD678" s="44"/>
      <c r="BE678" s="44"/>
      <c r="BF678" s="44"/>
    </row>
    <row r="679" spans="1:58" ht="13.5" customHeight="1">
      <c r="A679" s="45"/>
      <c r="B679" s="45"/>
      <c r="C679" s="45"/>
      <c r="D679" s="45"/>
      <c r="E679" s="44"/>
      <c r="F679" s="45"/>
      <c r="G679" s="45"/>
      <c r="H679" s="46"/>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c r="AP679" s="44"/>
      <c r="AQ679" s="44"/>
      <c r="AR679" s="44"/>
      <c r="AS679" s="44"/>
      <c r="AT679" s="44"/>
      <c r="AU679" s="44"/>
      <c r="AV679" s="44"/>
      <c r="AW679" s="44"/>
      <c r="AX679" s="44"/>
      <c r="AY679" s="44"/>
      <c r="AZ679" s="44"/>
      <c r="BA679" s="44"/>
      <c r="BB679" s="44"/>
      <c r="BC679" s="44"/>
      <c r="BD679" s="44"/>
      <c r="BE679" s="44"/>
      <c r="BF679" s="44"/>
    </row>
    <row r="680" spans="1:58" ht="13.5" customHeight="1">
      <c r="A680" s="45"/>
      <c r="B680" s="45"/>
      <c r="C680" s="45"/>
      <c r="D680" s="45"/>
      <c r="E680" s="44"/>
      <c r="F680" s="45"/>
      <c r="G680" s="45"/>
      <c r="H680" s="46"/>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c r="AP680" s="44"/>
      <c r="AQ680" s="44"/>
      <c r="AR680" s="44"/>
      <c r="AS680" s="44"/>
      <c r="AT680" s="44"/>
      <c r="AU680" s="44"/>
      <c r="AV680" s="44"/>
      <c r="AW680" s="44"/>
      <c r="AX680" s="44"/>
      <c r="AY680" s="44"/>
      <c r="AZ680" s="44"/>
      <c r="BA680" s="44"/>
      <c r="BB680" s="44"/>
      <c r="BC680" s="44"/>
      <c r="BD680" s="44"/>
      <c r="BE680" s="44"/>
      <c r="BF680" s="44"/>
    </row>
    <row r="681" spans="1:58" ht="13.5" customHeight="1">
      <c r="A681" s="45"/>
      <c r="B681" s="45"/>
      <c r="C681" s="45"/>
      <c r="D681" s="45"/>
      <c r="E681" s="44"/>
      <c r="F681" s="45"/>
      <c r="G681" s="45"/>
      <c r="H681" s="46"/>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c r="AP681" s="44"/>
      <c r="AQ681" s="44"/>
      <c r="AR681" s="44"/>
      <c r="AS681" s="44"/>
      <c r="AT681" s="44"/>
      <c r="AU681" s="44"/>
      <c r="AV681" s="44"/>
      <c r="AW681" s="44"/>
      <c r="AX681" s="44"/>
      <c r="AY681" s="44"/>
      <c r="AZ681" s="44"/>
      <c r="BA681" s="44"/>
      <c r="BB681" s="44"/>
      <c r="BC681" s="44"/>
      <c r="BD681" s="44"/>
      <c r="BE681" s="44"/>
      <c r="BF681" s="44"/>
    </row>
    <row r="682" spans="1:58" ht="13.5" customHeight="1">
      <c r="A682" s="45"/>
      <c r="B682" s="45"/>
      <c r="C682" s="45"/>
      <c r="D682" s="45"/>
      <c r="E682" s="44"/>
      <c r="F682" s="45"/>
      <c r="G682" s="45"/>
      <c r="H682" s="46"/>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c r="AP682" s="44"/>
      <c r="AQ682" s="44"/>
      <c r="AR682" s="44"/>
      <c r="AS682" s="44"/>
      <c r="AT682" s="44"/>
      <c r="AU682" s="44"/>
      <c r="AV682" s="44"/>
      <c r="AW682" s="44"/>
      <c r="AX682" s="44"/>
      <c r="AY682" s="44"/>
      <c r="AZ682" s="44"/>
      <c r="BA682" s="44"/>
      <c r="BB682" s="44"/>
      <c r="BC682" s="44"/>
      <c r="BD682" s="44"/>
      <c r="BE682" s="44"/>
      <c r="BF682" s="44"/>
    </row>
    <row r="683" spans="1:58" ht="13.5" customHeight="1">
      <c r="A683" s="45"/>
      <c r="B683" s="45"/>
      <c r="C683" s="45"/>
      <c r="D683" s="45"/>
      <c r="E683" s="44"/>
      <c r="F683" s="45"/>
      <c r="G683" s="45"/>
      <c r="H683" s="46"/>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c r="AP683" s="44"/>
      <c r="AQ683" s="44"/>
      <c r="AR683" s="44"/>
      <c r="AS683" s="44"/>
      <c r="AT683" s="44"/>
      <c r="AU683" s="44"/>
      <c r="AV683" s="44"/>
      <c r="AW683" s="44"/>
      <c r="AX683" s="44"/>
      <c r="AY683" s="44"/>
      <c r="AZ683" s="44"/>
      <c r="BA683" s="44"/>
      <c r="BB683" s="44"/>
      <c r="BC683" s="44"/>
      <c r="BD683" s="44"/>
      <c r="BE683" s="44"/>
      <c r="BF683" s="44"/>
    </row>
    <row r="684" spans="1:58" ht="13.5" customHeight="1">
      <c r="A684" s="45"/>
      <c r="B684" s="45"/>
      <c r="C684" s="45"/>
      <c r="D684" s="45"/>
      <c r="E684" s="44"/>
      <c r="F684" s="45"/>
      <c r="G684" s="45"/>
      <c r="H684" s="46"/>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c r="AP684" s="44"/>
      <c r="AQ684" s="44"/>
      <c r="AR684" s="44"/>
      <c r="AS684" s="44"/>
      <c r="AT684" s="44"/>
      <c r="AU684" s="44"/>
      <c r="AV684" s="44"/>
      <c r="AW684" s="44"/>
      <c r="AX684" s="44"/>
      <c r="AY684" s="44"/>
      <c r="AZ684" s="44"/>
      <c r="BA684" s="44"/>
      <c r="BB684" s="44"/>
      <c r="BC684" s="44"/>
      <c r="BD684" s="44"/>
      <c r="BE684" s="44"/>
      <c r="BF684" s="44"/>
    </row>
    <row r="685" spans="1:58" ht="13.5" customHeight="1">
      <c r="A685" s="45"/>
      <c r="B685" s="45"/>
      <c r="C685" s="45"/>
      <c r="D685" s="45"/>
      <c r="E685" s="44"/>
      <c r="F685" s="45"/>
      <c r="G685" s="45"/>
      <c r="H685" s="46"/>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c r="AP685" s="44"/>
      <c r="AQ685" s="44"/>
      <c r="AR685" s="44"/>
      <c r="AS685" s="44"/>
      <c r="AT685" s="44"/>
      <c r="AU685" s="44"/>
      <c r="AV685" s="44"/>
      <c r="AW685" s="44"/>
      <c r="AX685" s="44"/>
      <c r="AY685" s="44"/>
      <c r="AZ685" s="44"/>
      <c r="BA685" s="44"/>
      <c r="BB685" s="44"/>
      <c r="BC685" s="44"/>
      <c r="BD685" s="44"/>
      <c r="BE685" s="44"/>
      <c r="BF685" s="44"/>
    </row>
    <row r="686" spans="1:58" ht="13.5" customHeight="1">
      <c r="A686" s="45"/>
      <c r="B686" s="45"/>
      <c r="C686" s="45"/>
      <c r="D686" s="45"/>
      <c r="E686" s="44"/>
      <c r="F686" s="45"/>
      <c r="G686" s="45"/>
      <c r="H686" s="46"/>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44"/>
      <c r="AR686" s="44"/>
      <c r="AS686" s="44"/>
      <c r="AT686" s="44"/>
      <c r="AU686" s="44"/>
      <c r="AV686" s="44"/>
      <c r="AW686" s="44"/>
      <c r="AX686" s="44"/>
      <c r="AY686" s="44"/>
      <c r="AZ686" s="44"/>
      <c r="BA686" s="44"/>
      <c r="BB686" s="44"/>
      <c r="BC686" s="44"/>
      <c r="BD686" s="44"/>
      <c r="BE686" s="44"/>
      <c r="BF686" s="44"/>
    </row>
    <row r="687" spans="1:58" ht="13.5" customHeight="1">
      <c r="A687" s="45"/>
      <c r="B687" s="45"/>
      <c r="C687" s="45"/>
      <c r="D687" s="45"/>
      <c r="E687" s="44"/>
      <c r="F687" s="45"/>
      <c r="G687" s="45"/>
      <c r="H687" s="46"/>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c r="AQ687" s="44"/>
      <c r="AR687" s="44"/>
      <c r="AS687" s="44"/>
      <c r="AT687" s="44"/>
      <c r="AU687" s="44"/>
      <c r="AV687" s="44"/>
      <c r="AW687" s="44"/>
      <c r="AX687" s="44"/>
      <c r="AY687" s="44"/>
      <c r="AZ687" s="44"/>
      <c r="BA687" s="44"/>
      <c r="BB687" s="44"/>
      <c r="BC687" s="44"/>
      <c r="BD687" s="44"/>
      <c r="BE687" s="44"/>
      <c r="BF687" s="44"/>
    </row>
    <row r="688" spans="1:58" ht="13.5" customHeight="1">
      <c r="A688" s="45"/>
      <c r="B688" s="45"/>
      <c r="C688" s="45"/>
      <c r="D688" s="45"/>
      <c r="E688" s="44"/>
      <c r="F688" s="45"/>
      <c r="G688" s="45"/>
      <c r="H688" s="46"/>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c r="AQ688" s="44"/>
      <c r="AR688" s="44"/>
      <c r="AS688" s="44"/>
      <c r="AT688" s="44"/>
      <c r="AU688" s="44"/>
      <c r="AV688" s="44"/>
      <c r="AW688" s="44"/>
      <c r="AX688" s="44"/>
      <c r="AY688" s="44"/>
      <c r="AZ688" s="44"/>
      <c r="BA688" s="44"/>
      <c r="BB688" s="44"/>
      <c r="BC688" s="44"/>
      <c r="BD688" s="44"/>
      <c r="BE688" s="44"/>
      <c r="BF688" s="44"/>
    </row>
    <row r="689" spans="1:58" ht="13.5" customHeight="1">
      <c r="A689" s="45"/>
      <c r="B689" s="45"/>
      <c r="C689" s="45"/>
      <c r="D689" s="45"/>
      <c r="E689" s="44"/>
      <c r="F689" s="45"/>
      <c r="G689" s="45"/>
      <c r="H689" s="46"/>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c r="AQ689" s="44"/>
      <c r="AR689" s="44"/>
      <c r="AS689" s="44"/>
      <c r="AT689" s="44"/>
      <c r="AU689" s="44"/>
      <c r="AV689" s="44"/>
      <c r="AW689" s="44"/>
      <c r="AX689" s="44"/>
      <c r="AY689" s="44"/>
      <c r="AZ689" s="44"/>
      <c r="BA689" s="44"/>
      <c r="BB689" s="44"/>
      <c r="BC689" s="44"/>
      <c r="BD689" s="44"/>
      <c r="BE689" s="44"/>
      <c r="BF689" s="44"/>
    </row>
    <row r="690" spans="1:58" ht="13.5" customHeight="1">
      <c r="A690" s="45"/>
      <c r="B690" s="45"/>
      <c r="C690" s="45"/>
      <c r="D690" s="45"/>
      <c r="E690" s="44"/>
      <c r="F690" s="45"/>
      <c r="G690" s="45"/>
      <c r="H690" s="46"/>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c r="AQ690" s="44"/>
      <c r="AR690" s="44"/>
      <c r="AS690" s="44"/>
      <c r="AT690" s="44"/>
      <c r="AU690" s="44"/>
      <c r="AV690" s="44"/>
      <c r="AW690" s="44"/>
      <c r="AX690" s="44"/>
      <c r="AY690" s="44"/>
      <c r="AZ690" s="44"/>
      <c r="BA690" s="44"/>
      <c r="BB690" s="44"/>
      <c r="BC690" s="44"/>
      <c r="BD690" s="44"/>
      <c r="BE690" s="44"/>
      <c r="BF690" s="44"/>
    </row>
    <row r="691" spans="1:58" ht="13.5" customHeight="1">
      <c r="A691" s="45"/>
      <c r="B691" s="45"/>
      <c r="C691" s="45"/>
      <c r="D691" s="45"/>
      <c r="E691" s="44"/>
      <c r="F691" s="45"/>
      <c r="G691" s="45"/>
      <c r="H691" s="46"/>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c r="AQ691" s="44"/>
      <c r="AR691" s="44"/>
      <c r="AS691" s="44"/>
      <c r="AT691" s="44"/>
      <c r="AU691" s="44"/>
      <c r="AV691" s="44"/>
      <c r="AW691" s="44"/>
      <c r="AX691" s="44"/>
      <c r="AY691" s="44"/>
      <c r="AZ691" s="44"/>
      <c r="BA691" s="44"/>
      <c r="BB691" s="44"/>
      <c r="BC691" s="44"/>
      <c r="BD691" s="44"/>
      <c r="BE691" s="44"/>
      <c r="BF691" s="44"/>
    </row>
    <row r="692" spans="1:58" ht="13.5" customHeight="1">
      <c r="A692" s="45"/>
      <c r="B692" s="45"/>
      <c r="C692" s="45"/>
      <c r="D692" s="45"/>
      <c r="E692" s="44"/>
      <c r="F692" s="45"/>
      <c r="G692" s="45"/>
      <c r="H692" s="46"/>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c r="AP692" s="44"/>
      <c r="AQ692" s="44"/>
      <c r="AR692" s="44"/>
      <c r="AS692" s="44"/>
      <c r="AT692" s="44"/>
      <c r="AU692" s="44"/>
      <c r="AV692" s="44"/>
      <c r="AW692" s="44"/>
      <c r="AX692" s="44"/>
      <c r="AY692" s="44"/>
      <c r="AZ692" s="44"/>
      <c r="BA692" s="44"/>
      <c r="BB692" s="44"/>
      <c r="BC692" s="44"/>
      <c r="BD692" s="44"/>
      <c r="BE692" s="44"/>
      <c r="BF692" s="44"/>
    </row>
    <row r="693" spans="1:58" ht="13.5" customHeight="1">
      <c r="A693" s="45"/>
      <c r="B693" s="45"/>
      <c r="C693" s="45"/>
      <c r="D693" s="45"/>
      <c r="E693" s="44"/>
      <c r="F693" s="45"/>
      <c r="G693" s="45"/>
      <c r="H693" s="46"/>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c r="AP693" s="44"/>
      <c r="AQ693" s="44"/>
      <c r="AR693" s="44"/>
      <c r="AS693" s="44"/>
      <c r="AT693" s="44"/>
      <c r="AU693" s="44"/>
      <c r="AV693" s="44"/>
      <c r="AW693" s="44"/>
      <c r="AX693" s="44"/>
      <c r="AY693" s="44"/>
      <c r="AZ693" s="44"/>
      <c r="BA693" s="44"/>
      <c r="BB693" s="44"/>
      <c r="BC693" s="44"/>
      <c r="BD693" s="44"/>
      <c r="BE693" s="44"/>
      <c r="BF693" s="44"/>
    </row>
    <row r="694" spans="1:58" ht="13.5" customHeight="1">
      <c r="A694" s="45"/>
      <c r="B694" s="45"/>
      <c r="C694" s="45"/>
      <c r="D694" s="45"/>
      <c r="E694" s="44"/>
      <c r="F694" s="45"/>
      <c r="G694" s="45"/>
      <c r="H694" s="46"/>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c r="AP694" s="44"/>
      <c r="AQ694" s="44"/>
      <c r="AR694" s="44"/>
      <c r="AS694" s="44"/>
      <c r="AT694" s="44"/>
      <c r="AU694" s="44"/>
      <c r="AV694" s="44"/>
      <c r="AW694" s="44"/>
      <c r="AX694" s="44"/>
      <c r="AY694" s="44"/>
      <c r="AZ694" s="44"/>
      <c r="BA694" s="44"/>
      <c r="BB694" s="44"/>
      <c r="BC694" s="44"/>
      <c r="BD694" s="44"/>
      <c r="BE694" s="44"/>
      <c r="BF694" s="44"/>
    </row>
    <row r="695" spans="1:58" ht="13.5" customHeight="1">
      <c r="A695" s="45"/>
      <c r="B695" s="45"/>
      <c r="C695" s="45"/>
      <c r="D695" s="45"/>
      <c r="E695" s="44"/>
      <c r="F695" s="45"/>
      <c r="G695" s="45"/>
      <c r="H695" s="46"/>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c r="AP695" s="44"/>
      <c r="AQ695" s="44"/>
      <c r="AR695" s="44"/>
      <c r="AS695" s="44"/>
      <c r="AT695" s="44"/>
      <c r="AU695" s="44"/>
      <c r="AV695" s="44"/>
      <c r="AW695" s="44"/>
      <c r="AX695" s="44"/>
      <c r="AY695" s="44"/>
      <c r="AZ695" s="44"/>
      <c r="BA695" s="44"/>
      <c r="BB695" s="44"/>
      <c r="BC695" s="44"/>
      <c r="BD695" s="44"/>
      <c r="BE695" s="44"/>
      <c r="BF695" s="44"/>
    </row>
    <row r="696" spans="1:58" ht="13.5" customHeight="1">
      <c r="A696" s="45"/>
      <c r="B696" s="45"/>
      <c r="C696" s="45"/>
      <c r="D696" s="45"/>
      <c r="E696" s="44"/>
      <c r="F696" s="45"/>
      <c r="G696" s="45"/>
      <c r="H696" s="46"/>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c r="AP696" s="44"/>
      <c r="AQ696" s="44"/>
      <c r="AR696" s="44"/>
      <c r="AS696" s="44"/>
      <c r="AT696" s="44"/>
      <c r="AU696" s="44"/>
      <c r="AV696" s="44"/>
      <c r="AW696" s="44"/>
      <c r="AX696" s="44"/>
      <c r="AY696" s="44"/>
      <c r="AZ696" s="44"/>
      <c r="BA696" s="44"/>
      <c r="BB696" s="44"/>
      <c r="BC696" s="44"/>
      <c r="BD696" s="44"/>
      <c r="BE696" s="44"/>
      <c r="BF696" s="44"/>
    </row>
    <row r="697" spans="1:58" ht="13.5" customHeight="1">
      <c r="A697" s="45"/>
      <c r="B697" s="45"/>
      <c r="C697" s="45"/>
      <c r="D697" s="45"/>
      <c r="E697" s="44"/>
      <c r="F697" s="45"/>
      <c r="G697" s="45"/>
      <c r="H697" s="46"/>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c r="AP697" s="44"/>
      <c r="AQ697" s="44"/>
      <c r="AR697" s="44"/>
      <c r="AS697" s="44"/>
      <c r="AT697" s="44"/>
      <c r="AU697" s="44"/>
      <c r="AV697" s="44"/>
      <c r="AW697" s="44"/>
      <c r="AX697" s="44"/>
      <c r="AY697" s="44"/>
      <c r="AZ697" s="44"/>
      <c r="BA697" s="44"/>
      <c r="BB697" s="44"/>
      <c r="BC697" s="44"/>
      <c r="BD697" s="44"/>
      <c r="BE697" s="44"/>
      <c r="BF697" s="44"/>
    </row>
    <row r="698" spans="1:58" ht="13.5" customHeight="1">
      <c r="A698" s="45"/>
      <c r="B698" s="45"/>
      <c r="C698" s="45"/>
      <c r="D698" s="45"/>
      <c r="E698" s="44"/>
      <c r="F698" s="45"/>
      <c r="G698" s="45"/>
      <c r="H698" s="46"/>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c r="AP698" s="44"/>
      <c r="AQ698" s="44"/>
      <c r="AR698" s="44"/>
      <c r="AS698" s="44"/>
      <c r="AT698" s="44"/>
      <c r="AU698" s="44"/>
      <c r="AV698" s="44"/>
      <c r="AW698" s="44"/>
      <c r="AX698" s="44"/>
      <c r="AY698" s="44"/>
      <c r="AZ698" s="44"/>
      <c r="BA698" s="44"/>
      <c r="BB698" s="44"/>
      <c r="BC698" s="44"/>
      <c r="BD698" s="44"/>
      <c r="BE698" s="44"/>
      <c r="BF698" s="44"/>
    </row>
    <row r="699" spans="1:58" ht="13.5" customHeight="1">
      <c r="A699" s="45"/>
      <c r="B699" s="45"/>
      <c r="C699" s="45"/>
      <c r="D699" s="45"/>
      <c r="E699" s="44"/>
      <c r="F699" s="45"/>
      <c r="G699" s="45"/>
      <c r="H699" s="46"/>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c r="AP699" s="44"/>
      <c r="AQ699" s="44"/>
      <c r="AR699" s="44"/>
      <c r="AS699" s="44"/>
      <c r="AT699" s="44"/>
      <c r="AU699" s="44"/>
      <c r="AV699" s="44"/>
      <c r="AW699" s="44"/>
      <c r="AX699" s="44"/>
      <c r="AY699" s="44"/>
      <c r="AZ699" s="44"/>
      <c r="BA699" s="44"/>
      <c r="BB699" s="44"/>
      <c r="BC699" s="44"/>
      <c r="BD699" s="44"/>
      <c r="BE699" s="44"/>
      <c r="BF699" s="44"/>
    </row>
    <row r="700" spans="1:58" ht="13.5" customHeight="1">
      <c r="A700" s="45"/>
      <c r="B700" s="45"/>
      <c r="C700" s="45"/>
      <c r="D700" s="45"/>
      <c r="E700" s="44"/>
      <c r="F700" s="45"/>
      <c r="G700" s="45"/>
      <c r="H700" s="46"/>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c r="AQ700" s="44"/>
      <c r="AR700" s="44"/>
      <c r="AS700" s="44"/>
      <c r="AT700" s="44"/>
      <c r="AU700" s="44"/>
      <c r="AV700" s="44"/>
      <c r="AW700" s="44"/>
      <c r="AX700" s="44"/>
      <c r="AY700" s="44"/>
      <c r="AZ700" s="44"/>
      <c r="BA700" s="44"/>
      <c r="BB700" s="44"/>
      <c r="BC700" s="44"/>
      <c r="BD700" s="44"/>
      <c r="BE700" s="44"/>
      <c r="BF700" s="44"/>
    </row>
    <row r="701" spans="1:58" ht="13.5" customHeight="1">
      <c r="A701" s="45"/>
      <c r="B701" s="45"/>
      <c r="C701" s="45"/>
      <c r="D701" s="45"/>
      <c r="E701" s="44"/>
      <c r="F701" s="45"/>
      <c r="G701" s="45"/>
      <c r="H701" s="46"/>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c r="AQ701" s="44"/>
      <c r="AR701" s="44"/>
      <c r="AS701" s="44"/>
      <c r="AT701" s="44"/>
      <c r="AU701" s="44"/>
      <c r="AV701" s="44"/>
      <c r="AW701" s="44"/>
      <c r="AX701" s="44"/>
      <c r="AY701" s="44"/>
      <c r="AZ701" s="44"/>
      <c r="BA701" s="44"/>
      <c r="BB701" s="44"/>
      <c r="BC701" s="44"/>
      <c r="BD701" s="44"/>
      <c r="BE701" s="44"/>
      <c r="BF701" s="44"/>
    </row>
    <row r="702" spans="1:58" ht="13.5" customHeight="1">
      <c r="A702" s="45"/>
      <c r="B702" s="45"/>
      <c r="C702" s="45"/>
      <c r="D702" s="45"/>
      <c r="E702" s="44"/>
      <c r="F702" s="45"/>
      <c r="G702" s="45"/>
      <c r="H702" s="46"/>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c r="AQ702" s="44"/>
      <c r="AR702" s="44"/>
      <c r="AS702" s="44"/>
      <c r="AT702" s="44"/>
      <c r="AU702" s="44"/>
      <c r="AV702" s="44"/>
      <c r="AW702" s="44"/>
      <c r="AX702" s="44"/>
      <c r="AY702" s="44"/>
      <c r="AZ702" s="44"/>
      <c r="BA702" s="44"/>
      <c r="BB702" s="44"/>
      <c r="BC702" s="44"/>
      <c r="BD702" s="44"/>
      <c r="BE702" s="44"/>
      <c r="BF702" s="44"/>
    </row>
    <row r="703" spans="1:58" ht="13.5" customHeight="1">
      <c r="A703" s="45"/>
      <c r="B703" s="45"/>
      <c r="C703" s="45"/>
      <c r="D703" s="45"/>
      <c r="E703" s="44"/>
      <c r="F703" s="45"/>
      <c r="G703" s="45"/>
      <c r="H703" s="46"/>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c r="AQ703" s="44"/>
      <c r="AR703" s="44"/>
      <c r="AS703" s="44"/>
      <c r="AT703" s="44"/>
      <c r="AU703" s="44"/>
      <c r="AV703" s="44"/>
      <c r="AW703" s="44"/>
      <c r="AX703" s="44"/>
      <c r="AY703" s="44"/>
      <c r="AZ703" s="44"/>
      <c r="BA703" s="44"/>
      <c r="BB703" s="44"/>
      <c r="BC703" s="44"/>
      <c r="BD703" s="44"/>
      <c r="BE703" s="44"/>
      <c r="BF703" s="44"/>
    </row>
    <row r="704" spans="1:58" ht="13.5" customHeight="1">
      <c r="A704" s="45"/>
      <c r="B704" s="45"/>
      <c r="C704" s="45"/>
      <c r="D704" s="45"/>
      <c r="E704" s="44"/>
      <c r="F704" s="45"/>
      <c r="G704" s="45"/>
      <c r="H704" s="46"/>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c r="AP704" s="44"/>
      <c r="AQ704" s="44"/>
      <c r="AR704" s="44"/>
      <c r="AS704" s="44"/>
      <c r="AT704" s="44"/>
      <c r="AU704" s="44"/>
      <c r="AV704" s="44"/>
      <c r="AW704" s="44"/>
      <c r="AX704" s="44"/>
      <c r="AY704" s="44"/>
      <c r="AZ704" s="44"/>
      <c r="BA704" s="44"/>
      <c r="BB704" s="44"/>
      <c r="BC704" s="44"/>
      <c r="BD704" s="44"/>
      <c r="BE704" s="44"/>
      <c r="BF704" s="44"/>
    </row>
    <row r="705" spans="1:58" ht="13.5" customHeight="1">
      <c r="A705" s="45"/>
      <c r="B705" s="45"/>
      <c r="C705" s="45"/>
      <c r="D705" s="45"/>
      <c r="E705" s="44"/>
      <c r="F705" s="45"/>
      <c r="G705" s="45"/>
      <c r="H705" s="46"/>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44"/>
      <c r="AR705" s="44"/>
      <c r="AS705" s="44"/>
      <c r="AT705" s="44"/>
      <c r="AU705" s="44"/>
      <c r="AV705" s="44"/>
      <c r="AW705" s="44"/>
      <c r="AX705" s="44"/>
      <c r="AY705" s="44"/>
      <c r="AZ705" s="44"/>
      <c r="BA705" s="44"/>
      <c r="BB705" s="44"/>
      <c r="BC705" s="44"/>
      <c r="BD705" s="44"/>
      <c r="BE705" s="44"/>
      <c r="BF705" s="44"/>
    </row>
    <row r="706" spans="1:58" ht="13.5" customHeight="1">
      <c r="A706" s="45"/>
      <c r="B706" s="45"/>
      <c r="C706" s="45"/>
      <c r="D706" s="45"/>
      <c r="E706" s="44"/>
      <c r="F706" s="45"/>
      <c r="G706" s="45"/>
      <c r="H706" s="46"/>
      <c r="I706" s="44"/>
      <c r="J706" s="44"/>
      <c r="K706" s="44"/>
      <c r="L706" s="44"/>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c r="AP706" s="44"/>
      <c r="AQ706" s="44"/>
      <c r="AR706" s="44"/>
      <c r="AS706" s="44"/>
      <c r="AT706" s="44"/>
      <c r="AU706" s="44"/>
      <c r="AV706" s="44"/>
      <c r="AW706" s="44"/>
      <c r="AX706" s="44"/>
      <c r="AY706" s="44"/>
      <c r="AZ706" s="44"/>
      <c r="BA706" s="44"/>
      <c r="BB706" s="44"/>
      <c r="BC706" s="44"/>
      <c r="BD706" s="44"/>
      <c r="BE706" s="44"/>
      <c r="BF706" s="44"/>
    </row>
    <row r="707" spans="1:58" ht="13.5" customHeight="1">
      <c r="A707" s="45"/>
      <c r="B707" s="45"/>
      <c r="C707" s="45"/>
      <c r="D707" s="45"/>
      <c r="E707" s="44"/>
      <c r="F707" s="45"/>
      <c r="G707" s="45"/>
      <c r="H707" s="46"/>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c r="AQ707" s="44"/>
      <c r="AR707" s="44"/>
      <c r="AS707" s="44"/>
      <c r="AT707" s="44"/>
      <c r="AU707" s="44"/>
      <c r="AV707" s="44"/>
      <c r="AW707" s="44"/>
      <c r="AX707" s="44"/>
      <c r="AY707" s="44"/>
      <c r="AZ707" s="44"/>
      <c r="BA707" s="44"/>
      <c r="BB707" s="44"/>
      <c r="BC707" s="44"/>
      <c r="BD707" s="44"/>
      <c r="BE707" s="44"/>
      <c r="BF707" s="44"/>
    </row>
    <row r="708" spans="1:58" ht="13.5" customHeight="1">
      <c r="A708" s="45"/>
      <c r="B708" s="45"/>
      <c r="C708" s="45"/>
      <c r="D708" s="45"/>
      <c r="E708" s="44"/>
      <c r="F708" s="45"/>
      <c r="G708" s="45"/>
      <c r="H708" s="46"/>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c r="AQ708" s="44"/>
      <c r="AR708" s="44"/>
      <c r="AS708" s="44"/>
      <c r="AT708" s="44"/>
      <c r="AU708" s="44"/>
      <c r="AV708" s="44"/>
      <c r="AW708" s="44"/>
      <c r="AX708" s="44"/>
      <c r="AY708" s="44"/>
      <c r="AZ708" s="44"/>
      <c r="BA708" s="44"/>
      <c r="BB708" s="44"/>
      <c r="BC708" s="44"/>
      <c r="BD708" s="44"/>
      <c r="BE708" s="44"/>
      <c r="BF708" s="44"/>
    </row>
    <row r="709" spans="1:58" ht="13.5" customHeight="1">
      <c r="A709" s="45"/>
      <c r="B709" s="45"/>
      <c r="C709" s="45"/>
      <c r="D709" s="45"/>
      <c r="E709" s="44"/>
      <c r="F709" s="45"/>
      <c r="G709" s="45"/>
      <c r="H709" s="46"/>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c r="AQ709" s="44"/>
      <c r="AR709" s="44"/>
      <c r="AS709" s="44"/>
      <c r="AT709" s="44"/>
      <c r="AU709" s="44"/>
      <c r="AV709" s="44"/>
      <c r="AW709" s="44"/>
      <c r="AX709" s="44"/>
      <c r="AY709" s="44"/>
      <c r="AZ709" s="44"/>
      <c r="BA709" s="44"/>
      <c r="BB709" s="44"/>
      <c r="BC709" s="44"/>
      <c r="BD709" s="44"/>
      <c r="BE709" s="44"/>
      <c r="BF709" s="44"/>
    </row>
    <row r="710" spans="1:58" ht="13.5" customHeight="1">
      <c r="A710" s="45"/>
      <c r="B710" s="45"/>
      <c r="C710" s="45"/>
      <c r="D710" s="45"/>
      <c r="E710" s="44"/>
      <c r="F710" s="45"/>
      <c r="G710" s="45"/>
      <c r="H710" s="46"/>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c r="AQ710" s="44"/>
      <c r="AR710" s="44"/>
      <c r="AS710" s="44"/>
      <c r="AT710" s="44"/>
      <c r="AU710" s="44"/>
      <c r="AV710" s="44"/>
      <c r="AW710" s="44"/>
      <c r="AX710" s="44"/>
      <c r="AY710" s="44"/>
      <c r="AZ710" s="44"/>
      <c r="BA710" s="44"/>
      <c r="BB710" s="44"/>
      <c r="BC710" s="44"/>
      <c r="BD710" s="44"/>
      <c r="BE710" s="44"/>
      <c r="BF710" s="44"/>
    </row>
    <row r="711" spans="1:58" ht="13.5" customHeight="1">
      <c r="A711" s="45"/>
      <c r="B711" s="45"/>
      <c r="C711" s="45"/>
      <c r="D711" s="45"/>
      <c r="E711" s="44"/>
      <c r="F711" s="45"/>
      <c r="G711" s="45"/>
      <c r="H711" s="46"/>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c r="AQ711" s="44"/>
      <c r="AR711" s="44"/>
      <c r="AS711" s="44"/>
      <c r="AT711" s="44"/>
      <c r="AU711" s="44"/>
      <c r="AV711" s="44"/>
      <c r="AW711" s="44"/>
      <c r="AX711" s="44"/>
      <c r="AY711" s="44"/>
      <c r="AZ711" s="44"/>
      <c r="BA711" s="44"/>
      <c r="BB711" s="44"/>
      <c r="BC711" s="44"/>
      <c r="BD711" s="44"/>
      <c r="BE711" s="44"/>
      <c r="BF711" s="44"/>
    </row>
    <row r="712" spans="1:58" ht="13.5" customHeight="1">
      <c r="A712" s="45"/>
      <c r="B712" s="45"/>
      <c r="C712" s="45"/>
      <c r="D712" s="45"/>
      <c r="E712" s="44"/>
      <c r="F712" s="45"/>
      <c r="G712" s="45"/>
      <c r="H712" s="46"/>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c r="AQ712" s="44"/>
      <c r="AR712" s="44"/>
      <c r="AS712" s="44"/>
      <c r="AT712" s="44"/>
      <c r="AU712" s="44"/>
      <c r="AV712" s="44"/>
      <c r="AW712" s="44"/>
      <c r="AX712" s="44"/>
      <c r="AY712" s="44"/>
      <c r="AZ712" s="44"/>
      <c r="BA712" s="44"/>
      <c r="BB712" s="44"/>
      <c r="BC712" s="44"/>
      <c r="BD712" s="44"/>
      <c r="BE712" s="44"/>
      <c r="BF712" s="44"/>
    </row>
    <row r="713" spans="1:58" ht="13.5" customHeight="1">
      <c r="A713" s="45"/>
      <c r="B713" s="45"/>
      <c r="C713" s="45"/>
      <c r="D713" s="45"/>
      <c r="E713" s="44"/>
      <c r="F713" s="45"/>
      <c r="G713" s="45"/>
      <c r="H713" s="46"/>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c r="AQ713" s="44"/>
      <c r="AR713" s="44"/>
      <c r="AS713" s="44"/>
      <c r="AT713" s="44"/>
      <c r="AU713" s="44"/>
      <c r="AV713" s="44"/>
      <c r="AW713" s="44"/>
      <c r="AX713" s="44"/>
      <c r="AY713" s="44"/>
      <c r="AZ713" s="44"/>
      <c r="BA713" s="44"/>
      <c r="BB713" s="44"/>
      <c r="BC713" s="44"/>
      <c r="BD713" s="44"/>
      <c r="BE713" s="44"/>
      <c r="BF713" s="44"/>
    </row>
    <row r="714" spans="1:58" ht="13.5" customHeight="1">
      <c r="A714" s="45"/>
      <c r="B714" s="45"/>
      <c r="C714" s="45"/>
      <c r="D714" s="45"/>
      <c r="E714" s="44"/>
      <c r="F714" s="45"/>
      <c r="G714" s="45"/>
      <c r="H714" s="46"/>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44"/>
      <c r="AR714" s="44"/>
      <c r="AS714" s="44"/>
      <c r="AT714" s="44"/>
      <c r="AU714" s="44"/>
      <c r="AV714" s="44"/>
      <c r="AW714" s="44"/>
      <c r="AX714" s="44"/>
      <c r="AY714" s="44"/>
      <c r="AZ714" s="44"/>
      <c r="BA714" s="44"/>
      <c r="BB714" s="44"/>
      <c r="BC714" s="44"/>
      <c r="BD714" s="44"/>
      <c r="BE714" s="44"/>
      <c r="BF714" s="44"/>
    </row>
    <row r="715" spans="1:58" ht="13.5" customHeight="1">
      <c r="A715" s="45"/>
      <c r="B715" s="45"/>
      <c r="C715" s="45"/>
      <c r="D715" s="45"/>
      <c r="E715" s="44"/>
      <c r="F715" s="45"/>
      <c r="G715" s="45"/>
      <c r="H715" s="46"/>
      <c r="I715" s="44"/>
      <c r="J715" s="44"/>
      <c r="K715" s="44"/>
      <c r="L715" s="44"/>
      <c r="M715" s="44"/>
      <c r="N715" s="44"/>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c r="AP715" s="44"/>
      <c r="AQ715" s="44"/>
      <c r="AR715" s="44"/>
      <c r="AS715" s="44"/>
      <c r="AT715" s="44"/>
      <c r="AU715" s="44"/>
      <c r="AV715" s="44"/>
      <c r="AW715" s="44"/>
      <c r="AX715" s="44"/>
      <c r="AY715" s="44"/>
      <c r="AZ715" s="44"/>
      <c r="BA715" s="44"/>
      <c r="BB715" s="44"/>
      <c r="BC715" s="44"/>
      <c r="BD715" s="44"/>
      <c r="BE715" s="44"/>
      <c r="BF715" s="44"/>
    </row>
    <row r="716" spans="1:58" ht="13.5" customHeight="1">
      <c r="A716" s="45"/>
      <c r="B716" s="45"/>
      <c r="C716" s="45"/>
      <c r="D716" s="45"/>
      <c r="E716" s="44"/>
      <c r="F716" s="45"/>
      <c r="G716" s="45"/>
      <c r="H716" s="46"/>
      <c r="I716" s="44"/>
      <c r="J716" s="44"/>
      <c r="K716" s="44"/>
      <c r="L716" s="44"/>
      <c r="M716" s="44"/>
      <c r="N716" s="44"/>
      <c r="O716" s="44"/>
      <c r="P716" s="44"/>
      <c r="Q716" s="44"/>
      <c r="R716" s="44"/>
      <c r="S716" s="44"/>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c r="AP716" s="44"/>
      <c r="AQ716" s="44"/>
      <c r="AR716" s="44"/>
      <c r="AS716" s="44"/>
      <c r="AT716" s="44"/>
      <c r="AU716" s="44"/>
      <c r="AV716" s="44"/>
      <c r="AW716" s="44"/>
      <c r="AX716" s="44"/>
      <c r="AY716" s="44"/>
      <c r="AZ716" s="44"/>
      <c r="BA716" s="44"/>
      <c r="BB716" s="44"/>
      <c r="BC716" s="44"/>
      <c r="BD716" s="44"/>
      <c r="BE716" s="44"/>
      <c r="BF716" s="44"/>
    </row>
    <row r="717" spans="1:58" ht="13.5" customHeight="1">
      <c r="A717" s="45"/>
      <c r="B717" s="45"/>
      <c r="C717" s="45"/>
      <c r="D717" s="45"/>
      <c r="E717" s="44"/>
      <c r="F717" s="45"/>
      <c r="G717" s="45"/>
      <c r="H717" s="46"/>
      <c r="I717" s="44"/>
      <c r="J717" s="44"/>
      <c r="K717" s="44"/>
      <c r="L717" s="44"/>
      <c r="M717" s="44"/>
      <c r="N717" s="44"/>
      <c r="O717" s="44"/>
      <c r="P717" s="44"/>
      <c r="Q717" s="44"/>
      <c r="R717" s="44"/>
      <c r="S717" s="44"/>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c r="AP717" s="44"/>
      <c r="AQ717" s="44"/>
      <c r="AR717" s="44"/>
      <c r="AS717" s="44"/>
      <c r="AT717" s="44"/>
      <c r="AU717" s="44"/>
      <c r="AV717" s="44"/>
      <c r="AW717" s="44"/>
      <c r="AX717" s="44"/>
      <c r="AY717" s="44"/>
      <c r="AZ717" s="44"/>
      <c r="BA717" s="44"/>
      <c r="BB717" s="44"/>
      <c r="BC717" s="44"/>
      <c r="BD717" s="44"/>
      <c r="BE717" s="44"/>
      <c r="BF717" s="44"/>
    </row>
    <row r="718" spans="1:58" ht="13.5" customHeight="1">
      <c r="A718" s="45"/>
      <c r="B718" s="45"/>
      <c r="C718" s="45"/>
      <c r="D718" s="45"/>
      <c r="E718" s="44"/>
      <c r="F718" s="45"/>
      <c r="G718" s="45"/>
      <c r="H718" s="46"/>
      <c r="I718" s="44"/>
      <c r="J718" s="44"/>
      <c r="K718" s="44"/>
      <c r="L718" s="44"/>
      <c r="M718" s="44"/>
      <c r="N718" s="44"/>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c r="AP718" s="44"/>
      <c r="AQ718" s="44"/>
      <c r="AR718" s="44"/>
      <c r="AS718" s="44"/>
      <c r="AT718" s="44"/>
      <c r="AU718" s="44"/>
      <c r="AV718" s="44"/>
      <c r="AW718" s="44"/>
      <c r="AX718" s="44"/>
      <c r="AY718" s="44"/>
      <c r="AZ718" s="44"/>
      <c r="BA718" s="44"/>
      <c r="BB718" s="44"/>
      <c r="BC718" s="44"/>
      <c r="BD718" s="44"/>
      <c r="BE718" s="44"/>
      <c r="BF718" s="44"/>
    </row>
    <row r="719" spans="1:58" ht="13.5" customHeight="1">
      <c r="A719" s="45"/>
      <c r="B719" s="45"/>
      <c r="C719" s="45"/>
      <c r="D719" s="45"/>
      <c r="E719" s="44"/>
      <c r="F719" s="45"/>
      <c r="G719" s="45"/>
      <c r="H719" s="46"/>
      <c r="I719" s="44"/>
      <c r="J719" s="44"/>
      <c r="K719" s="44"/>
      <c r="L719" s="44"/>
      <c r="M719" s="44"/>
      <c r="N719" s="44"/>
      <c r="O719" s="44"/>
      <c r="P719" s="44"/>
      <c r="Q719" s="44"/>
      <c r="R719" s="44"/>
      <c r="S719" s="44"/>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c r="AP719" s="44"/>
      <c r="AQ719" s="44"/>
      <c r="AR719" s="44"/>
      <c r="AS719" s="44"/>
      <c r="AT719" s="44"/>
      <c r="AU719" s="44"/>
      <c r="AV719" s="44"/>
      <c r="AW719" s="44"/>
      <c r="AX719" s="44"/>
      <c r="AY719" s="44"/>
      <c r="AZ719" s="44"/>
      <c r="BA719" s="44"/>
      <c r="BB719" s="44"/>
      <c r="BC719" s="44"/>
      <c r="BD719" s="44"/>
      <c r="BE719" s="44"/>
      <c r="BF719" s="44"/>
    </row>
    <row r="720" spans="1:58" ht="13.5" customHeight="1">
      <c r="A720" s="45"/>
      <c r="B720" s="45"/>
      <c r="C720" s="45"/>
      <c r="D720" s="45"/>
      <c r="E720" s="44"/>
      <c r="F720" s="45"/>
      <c r="G720" s="45"/>
      <c r="H720" s="46"/>
      <c r="I720" s="44"/>
      <c r="J720" s="44"/>
      <c r="K720" s="44"/>
      <c r="L720" s="44"/>
      <c r="M720" s="44"/>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c r="AP720" s="44"/>
      <c r="AQ720" s="44"/>
      <c r="AR720" s="44"/>
      <c r="AS720" s="44"/>
      <c r="AT720" s="44"/>
      <c r="AU720" s="44"/>
      <c r="AV720" s="44"/>
      <c r="AW720" s="44"/>
      <c r="AX720" s="44"/>
      <c r="AY720" s="44"/>
      <c r="AZ720" s="44"/>
      <c r="BA720" s="44"/>
      <c r="BB720" s="44"/>
      <c r="BC720" s="44"/>
      <c r="BD720" s="44"/>
      <c r="BE720" s="44"/>
      <c r="BF720" s="44"/>
    </row>
    <row r="721" spans="1:58" ht="13.5" customHeight="1">
      <c r="A721" s="45"/>
      <c r="B721" s="45"/>
      <c r="C721" s="45"/>
      <c r="D721" s="45"/>
      <c r="E721" s="44"/>
      <c r="F721" s="45"/>
      <c r="G721" s="45"/>
      <c r="H721" s="46"/>
      <c r="I721" s="44"/>
      <c r="J721" s="44"/>
      <c r="K721" s="44"/>
      <c r="L721" s="44"/>
      <c r="M721" s="44"/>
      <c r="N721" s="44"/>
      <c r="O721" s="44"/>
      <c r="P721" s="44"/>
      <c r="Q721" s="44"/>
      <c r="R721" s="44"/>
      <c r="S721" s="44"/>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c r="AP721" s="44"/>
      <c r="AQ721" s="44"/>
      <c r="AR721" s="44"/>
      <c r="AS721" s="44"/>
      <c r="AT721" s="44"/>
      <c r="AU721" s="44"/>
      <c r="AV721" s="44"/>
      <c r="AW721" s="44"/>
      <c r="AX721" s="44"/>
      <c r="AY721" s="44"/>
      <c r="AZ721" s="44"/>
      <c r="BA721" s="44"/>
      <c r="BB721" s="44"/>
      <c r="BC721" s="44"/>
      <c r="BD721" s="44"/>
      <c r="BE721" s="44"/>
      <c r="BF721" s="44"/>
    </row>
    <row r="722" spans="1:58" ht="13.5" customHeight="1">
      <c r="A722" s="45"/>
      <c r="B722" s="45"/>
      <c r="C722" s="45"/>
      <c r="D722" s="45"/>
      <c r="E722" s="44"/>
      <c r="F722" s="45"/>
      <c r="G722" s="45"/>
      <c r="H722" s="46"/>
      <c r="I722" s="44"/>
      <c r="J722" s="44"/>
      <c r="K722" s="44"/>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c r="AQ722" s="44"/>
      <c r="AR722" s="44"/>
      <c r="AS722" s="44"/>
      <c r="AT722" s="44"/>
      <c r="AU722" s="44"/>
      <c r="AV722" s="44"/>
      <c r="AW722" s="44"/>
      <c r="AX722" s="44"/>
      <c r="AY722" s="44"/>
      <c r="AZ722" s="44"/>
      <c r="BA722" s="44"/>
      <c r="BB722" s="44"/>
      <c r="BC722" s="44"/>
      <c r="BD722" s="44"/>
      <c r="BE722" s="44"/>
      <c r="BF722" s="44"/>
    </row>
    <row r="723" spans="1:58" ht="13.5" customHeight="1">
      <c r="A723" s="45"/>
      <c r="B723" s="45"/>
      <c r="C723" s="45"/>
      <c r="D723" s="45"/>
      <c r="E723" s="44"/>
      <c r="F723" s="45"/>
      <c r="G723" s="45"/>
      <c r="H723" s="46"/>
      <c r="I723" s="44"/>
      <c r="J723" s="44"/>
      <c r="K723" s="44"/>
      <c r="L723" s="44"/>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c r="AQ723" s="44"/>
      <c r="AR723" s="44"/>
      <c r="AS723" s="44"/>
      <c r="AT723" s="44"/>
      <c r="AU723" s="44"/>
      <c r="AV723" s="44"/>
      <c r="AW723" s="44"/>
      <c r="AX723" s="44"/>
      <c r="AY723" s="44"/>
      <c r="AZ723" s="44"/>
      <c r="BA723" s="44"/>
      <c r="BB723" s="44"/>
      <c r="BC723" s="44"/>
      <c r="BD723" s="44"/>
      <c r="BE723" s="44"/>
      <c r="BF723" s="44"/>
    </row>
    <row r="724" spans="1:58" ht="13.5" customHeight="1">
      <c r="A724" s="45"/>
      <c r="B724" s="45"/>
      <c r="C724" s="45"/>
      <c r="D724" s="45"/>
      <c r="E724" s="44"/>
      <c r="F724" s="45"/>
      <c r="G724" s="45"/>
      <c r="H724" s="46"/>
      <c r="I724" s="44"/>
      <c r="J724" s="44"/>
      <c r="K724" s="44"/>
      <c r="L724" s="44"/>
      <c r="M724" s="44"/>
      <c r="N724" s="44"/>
      <c r="O724" s="44"/>
      <c r="P724" s="44"/>
      <c r="Q724" s="44"/>
      <c r="R724" s="44"/>
      <c r="S724" s="44"/>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c r="AP724" s="44"/>
      <c r="AQ724" s="44"/>
      <c r="AR724" s="44"/>
      <c r="AS724" s="44"/>
      <c r="AT724" s="44"/>
      <c r="AU724" s="44"/>
      <c r="AV724" s="44"/>
      <c r="AW724" s="44"/>
      <c r="AX724" s="44"/>
      <c r="AY724" s="44"/>
      <c r="AZ724" s="44"/>
      <c r="BA724" s="44"/>
      <c r="BB724" s="44"/>
      <c r="BC724" s="44"/>
      <c r="BD724" s="44"/>
      <c r="BE724" s="44"/>
      <c r="BF724" s="44"/>
    </row>
    <row r="725" spans="1:58" ht="13.5" customHeight="1">
      <c r="A725" s="45"/>
      <c r="B725" s="45"/>
      <c r="C725" s="45"/>
      <c r="D725" s="45"/>
      <c r="E725" s="44"/>
      <c r="F725" s="45"/>
      <c r="G725" s="45"/>
      <c r="H725" s="46"/>
      <c r="I725" s="44"/>
      <c r="J725" s="44"/>
      <c r="K725" s="44"/>
      <c r="L725" s="44"/>
      <c r="M725" s="44"/>
      <c r="N725" s="44"/>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c r="AP725" s="44"/>
      <c r="AQ725" s="44"/>
      <c r="AR725" s="44"/>
      <c r="AS725" s="44"/>
      <c r="AT725" s="44"/>
      <c r="AU725" s="44"/>
      <c r="AV725" s="44"/>
      <c r="AW725" s="44"/>
      <c r="AX725" s="44"/>
      <c r="AY725" s="44"/>
      <c r="AZ725" s="44"/>
      <c r="BA725" s="44"/>
      <c r="BB725" s="44"/>
      <c r="BC725" s="44"/>
      <c r="BD725" s="44"/>
      <c r="BE725" s="44"/>
      <c r="BF725" s="44"/>
    </row>
    <row r="726" spans="1:58" ht="13.5" customHeight="1">
      <c r="A726" s="45"/>
      <c r="B726" s="45"/>
      <c r="C726" s="45"/>
      <c r="D726" s="45"/>
      <c r="E726" s="44"/>
      <c r="F726" s="45"/>
      <c r="G726" s="45"/>
      <c r="H726" s="46"/>
      <c r="I726" s="44"/>
      <c r="J726" s="44"/>
      <c r="K726" s="44"/>
      <c r="L726" s="44"/>
      <c r="M726" s="44"/>
      <c r="N726" s="44"/>
      <c r="O726" s="44"/>
      <c r="P726" s="44"/>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c r="AQ726" s="44"/>
      <c r="AR726" s="44"/>
      <c r="AS726" s="44"/>
      <c r="AT726" s="44"/>
      <c r="AU726" s="44"/>
      <c r="AV726" s="44"/>
      <c r="AW726" s="44"/>
      <c r="AX726" s="44"/>
      <c r="AY726" s="44"/>
      <c r="AZ726" s="44"/>
      <c r="BA726" s="44"/>
      <c r="BB726" s="44"/>
      <c r="BC726" s="44"/>
      <c r="BD726" s="44"/>
      <c r="BE726" s="44"/>
      <c r="BF726" s="44"/>
    </row>
    <row r="727" spans="1:58" ht="13.5" customHeight="1">
      <c r="A727" s="45"/>
      <c r="B727" s="45"/>
      <c r="C727" s="45"/>
      <c r="D727" s="45"/>
      <c r="E727" s="44"/>
      <c r="F727" s="45"/>
      <c r="G727" s="45"/>
      <c r="H727" s="46"/>
      <c r="I727" s="44"/>
      <c r="J727" s="44"/>
      <c r="K727" s="44"/>
      <c r="L727" s="44"/>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44"/>
      <c r="AR727" s="44"/>
      <c r="AS727" s="44"/>
      <c r="AT727" s="44"/>
      <c r="AU727" s="44"/>
      <c r="AV727" s="44"/>
      <c r="AW727" s="44"/>
      <c r="AX727" s="44"/>
      <c r="AY727" s="44"/>
      <c r="AZ727" s="44"/>
      <c r="BA727" s="44"/>
      <c r="BB727" s="44"/>
      <c r="BC727" s="44"/>
      <c r="BD727" s="44"/>
      <c r="BE727" s="44"/>
      <c r="BF727" s="44"/>
    </row>
    <row r="728" spans="1:58" ht="13.5" customHeight="1">
      <c r="A728" s="45"/>
      <c r="B728" s="45"/>
      <c r="C728" s="45"/>
      <c r="D728" s="45"/>
      <c r="E728" s="44"/>
      <c r="F728" s="45"/>
      <c r="G728" s="45"/>
      <c r="H728" s="46"/>
      <c r="I728" s="44"/>
      <c r="J728" s="44"/>
      <c r="K728" s="44"/>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44"/>
      <c r="AR728" s="44"/>
      <c r="AS728" s="44"/>
      <c r="AT728" s="44"/>
      <c r="AU728" s="44"/>
      <c r="AV728" s="44"/>
      <c r="AW728" s="44"/>
      <c r="AX728" s="44"/>
      <c r="AY728" s="44"/>
      <c r="AZ728" s="44"/>
      <c r="BA728" s="44"/>
      <c r="BB728" s="44"/>
      <c r="BC728" s="44"/>
      <c r="BD728" s="44"/>
      <c r="BE728" s="44"/>
      <c r="BF728" s="44"/>
    </row>
    <row r="729" spans="1:58" ht="13.5" customHeight="1">
      <c r="A729" s="45"/>
      <c r="B729" s="45"/>
      <c r="C729" s="45"/>
      <c r="D729" s="45"/>
      <c r="E729" s="44"/>
      <c r="F729" s="45"/>
      <c r="G729" s="45"/>
      <c r="H729" s="46"/>
      <c r="I729" s="44"/>
      <c r="J729" s="44"/>
      <c r="K729" s="44"/>
      <c r="L729" s="44"/>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44"/>
      <c r="AR729" s="44"/>
      <c r="AS729" s="44"/>
      <c r="AT729" s="44"/>
      <c r="AU729" s="44"/>
      <c r="AV729" s="44"/>
      <c r="AW729" s="44"/>
      <c r="AX729" s="44"/>
      <c r="AY729" s="44"/>
      <c r="AZ729" s="44"/>
      <c r="BA729" s="44"/>
      <c r="BB729" s="44"/>
      <c r="BC729" s="44"/>
      <c r="BD729" s="44"/>
      <c r="BE729" s="44"/>
      <c r="BF729" s="44"/>
    </row>
    <row r="730" spans="1:58" ht="13.5" customHeight="1">
      <c r="A730" s="45"/>
      <c r="B730" s="45"/>
      <c r="C730" s="45"/>
      <c r="D730" s="45"/>
      <c r="E730" s="44"/>
      <c r="F730" s="45"/>
      <c r="G730" s="45"/>
      <c r="H730" s="46"/>
      <c r="I730" s="44"/>
      <c r="J730" s="44"/>
      <c r="K730" s="44"/>
      <c r="L730" s="44"/>
      <c r="M730" s="44"/>
      <c r="N730" s="44"/>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c r="AP730" s="44"/>
      <c r="AQ730" s="44"/>
      <c r="AR730" s="44"/>
      <c r="AS730" s="44"/>
      <c r="AT730" s="44"/>
      <c r="AU730" s="44"/>
      <c r="AV730" s="44"/>
      <c r="AW730" s="44"/>
      <c r="AX730" s="44"/>
      <c r="AY730" s="44"/>
      <c r="AZ730" s="44"/>
      <c r="BA730" s="44"/>
      <c r="BB730" s="44"/>
      <c r="BC730" s="44"/>
      <c r="BD730" s="44"/>
      <c r="BE730" s="44"/>
      <c r="BF730" s="44"/>
    </row>
    <row r="731" spans="1:58" ht="13.5" customHeight="1">
      <c r="A731" s="45"/>
      <c r="B731" s="45"/>
      <c r="C731" s="45"/>
      <c r="D731" s="45"/>
      <c r="E731" s="44"/>
      <c r="F731" s="45"/>
      <c r="G731" s="45"/>
      <c r="H731" s="46"/>
      <c r="I731" s="44"/>
      <c r="J731" s="44"/>
      <c r="K731" s="44"/>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c r="AQ731" s="44"/>
      <c r="AR731" s="44"/>
      <c r="AS731" s="44"/>
      <c r="AT731" s="44"/>
      <c r="AU731" s="44"/>
      <c r="AV731" s="44"/>
      <c r="AW731" s="44"/>
      <c r="AX731" s="44"/>
      <c r="AY731" s="44"/>
      <c r="AZ731" s="44"/>
      <c r="BA731" s="44"/>
      <c r="BB731" s="44"/>
      <c r="BC731" s="44"/>
      <c r="BD731" s="44"/>
      <c r="BE731" s="44"/>
      <c r="BF731" s="44"/>
    </row>
    <row r="732" spans="1:58" ht="13.5" customHeight="1">
      <c r="A732" s="45"/>
      <c r="B732" s="45"/>
      <c r="C732" s="45"/>
      <c r="D732" s="45"/>
      <c r="E732" s="44"/>
      <c r="F732" s="45"/>
      <c r="G732" s="45"/>
      <c r="H732" s="46"/>
      <c r="I732" s="44"/>
      <c r="J732" s="44"/>
      <c r="K732" s="44"/>
      <c r="L732" s="44"/>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c r="AQ732" s="44"/>
      <c r="AR732" s="44"/>
      <c r="AS732" s="44"/>
      <c r="AT732" s="44"/>
      <c r="AU732" s="44"/>
      <c r="AV732" s="44"/>
      <c r="AW732" s="44"/>
      <c r="AX732" s="44"/>
      <c r="AY732" s="44"/>
      <c r="AZ732" s="44"/>
      <c r="BA732" s="44"/>
      <c r="BB732" s="44"/>
      <c r="BC732" s="44"/>
      <c r="BD732" s="44"/>
      <c r="BE732" s="44"/>
      <c r="BF732" s="44"/>
    </row>
    <row r="733" spans="1:58" ht="13.5" customHeight="1">
      <c r="A733" s="45"/>
      <c r="B733" s="45"/>
      <c r="C733" s="45"/>
      <c r="D733" s="45"/>
      <c r="E733" s="44"/>
      <c r="F733" s="45"/>
      <c r="G733" s="45"/>
      <c r="H733" s="46"/>
      <c r="I733" s="44"/>
      <c r="J733" s="44"/>
      <c r="K733" s="44"/>
      <c r="L733" s="44"/>
      <c r="M733" s="44"/>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c r="AP733" s="44"/>
      <c r="AQ733" s="44"/>
      <c r="AR733" s="44"/>
      <c r="AS733" s="44"/>
      <c r="AT733" s="44"/>
      <c r="AU733" s="44"/>
      <c r="AV733" s="44"/>
      <c r="AW733" s="44"/>
      <c r="AX733" s="44"/>
      <c r="AY733" s="44"/>
      <c r="AZ733" s="44"/>
      <c r="BA733" s="44"/>
      <c r="BB733" s="44"/>
      <c r="BC733" s="44"/>
      <c r="BD733" s="44"/>
      <c r="BE733" s="44"/>
      <c r="BF733" s="44"/>
    </row>
    <row r="734" spans="1:58" ht="13.5" customHeight="1">
      <c r="A734" s="45"/>
      <c r="B734" s="45"/>
      <c r="C734" s="45"/>
      <c r="D734" s="45"/>
      <c r="E734" s="44"/>
      <c r="F734" s="45"/>
      <c r="G734" s="45"/>
      <c r="H734" s="46"/>
      <c r="I734" s="44"/>
      <c r="J734" s="44"/>
      <c r="K734" s="44"/>
      <c r="L734" s="44"/>
      <c r="M734" s="44"/>
      <c r="N734" s="44"/>
      <c r="O734" s="44"/>
      <c r="P734" s="44"/>
      <c r="Q734" s="44"/>
      <c r="R734" s="44"/>
      <c r="S734" s="44"/>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c r="AP734" s="44"/>
      <c r="AQ734" s="44"/>
      <c r="AR734" s="44"/>
      <c r="AS734" s="44"/>
      <c r="AT734" s="44"/>
      <c r="AU734" s="44"/>
      <c r="AV734" s="44"/>
      <c r="AW734" s="44"/>
      <c r="AX734" s="44"/>
      <c r="AY734" s="44"/>
      <c r="AZ734" s="44"/>
      <c r="BA734" s="44"/>
      <c r="BB734" s="44"/>
      <c r="BC734" s="44"/>
      <c r="BD734" s="44"/>
      <c r="BE734" s="44"/>
      <c r="BF734" s="44"/>
    </row>
    <row r="735" spans="1:58" ht="13.5" customHeight="1">
      <c r="A735" s="45"/>
      <c r="B735" s="45"/>
      <c r="C735" s="45"/>
      <c r="D735" s="45"/>
      <c r="E735" s="44"/>
      <c r="F735" s="45"/>
      <c r="G735" s="45"/>
      <c r="H735" s="46"/>
      <c r="I735" s="44"/>
      <c r="J735" s="44"/>
      <c r="K735" s="44"/>
      <c r="L735" s="44"/>
      <c r="M735" s="44"/>
      <c r="N735" s="44"/>
      <c r="O735" s="44"/>
      <c r="P735" s="44"/>
      <c r="Q735" s="44"/>
      <c r="R735" s="44"/>
      <c r="S735" s="44"/>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c r="AP735" s="44"/>
      <c r="AQ735" s="44"/>
      <c r="AR735" s="44"/>
      <c r="AS735" s="44"/>
      <c r="AT735" s="44"/>
      <c r="AU735" s="44"/>
      <c r="AV735" s="44"/>
      <c r="AW735" s="44"/>
      <c r="AX735" s="44"/>
      <c r="AY735" s="44"/>
      <c r="AZ735" s="44"/>
      <c r="BA735" s="44"/>
      <c r="BB735" s="44"/>
      <c r="BC735" s="44"/>
      <c r="BD735" s="44"/>
      <c r="BE735" s="44"/>
      <c r="BF735" s="44"/>
    </row>
    <row r="736" spans="1:58" ht="13.5" customHeight="1">
      <c r="A736" s="45"/>
      <c r="B736" s="45"/>
      <c r="C736" s="45"/>
      <c r="D736" s="45"/>
      <c r="E736" s="44"/>
      <c r="F736" s="45"/>
      <c r="G736" s="45"/>
      <c r="H736" s="46"/>
      <c r="I736" s="44"/>
      <c r="J736" s="44"/>
      <c r="K736" s="44"/>
      <c r="L736" s="44"/>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c r="AP736" s="44"/>
      <c r="AQ736" s="44"/>
      <c r="AR736" s="44"/>
      <c r="AS736" s="44"/>
      <c r="AT736" s="44"/>
      <c r="AU736" s="44"/>
      <c r="AV736" s="44"/>
      <c r="AW736" s="44"/>
      <c r="AX736" s="44"/>
      <c r="AY736" s="44"/>
      <c r="AZ736" s="44"/>
      <c r="BA736" s="44"/>
      <c r="BB736" s="44"/>
      <c r="BC736" s="44"/>
      <c r="BD736" s="44"/>
      <c r="BE736" s="44"/>
      <c r="BF736" s="44"/>
    </row>
    <row r="737" spans="1:58" ht="13.5" customHeight="1">
      <c r="A737" s="45"/>
      <c r="B737" s="45"/>
      <c r="C737" s="45"/>
      <c r="D737" s="45"/>
      <c r="E737" s="44"/>
      <c r="F737" s="45"/>
      <c r="G737" s="45"/>
      <c r="H737" s="46"/>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c r="AP737" s="44"/>
      <c r="AQ737" s="44"/>
      <c r="AR737" s="44"/>
      <c r="AS737" s="44"/>
      <c r="AT737" s="44"/>
      <c r="AU737" s="44"/>
      <c r="AV737" s="44"/>
      <c r="AW737" s="44"/>
      <c r="AX737" s="44"/>
      <c r="AY737" s="44"/>
      <c r="AZ737" s="44"/>
      <c r="BA737" s="44"/>
      <c r="BB737" s="44"/>
      <c r="BC737" s="44"/>
      <c r="BD737" s="44"/>
      <c r="BE737" s="44"/>
      <c r="BF737" s="44"/>
    </row>
    <row r="738" spans="1:58" ht="13.5" customHeight="1">
      <c r="A738" s="45"/>
      <c r="B738" s="45"/>
      <c r="C738" s="45"/>
      <c r="D738" s="45"/>
      <c r="E738" s="44"/>
      <c r="F738" s="45"/>
      <c r="G738" s="45"/>
      <c r="H738" s="46"/>
      <c r="I738" s="44"/>
      <c r="J738" s="44"/>
      <c r="K738" s="44"/>
      <c r="L738" s="44"/>
      <c r="M738" s="44"/>
      <c r="N738" s="44"/>
      <c r="O738" s="44"/>
      <c r="P738" s="44"/>
      <c r="Q738" s="44"/>
      <c r="R738" s="44"/>
      <c r="S738" s="44"/>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c r="AP738" s="44"/>
      <c r="AQ738" s="44"/>
      <c r="AR738" s="44"/>
      <c r="AS738" s="44"/>
      <c r="AT738" s="44"/>
      <c r="AU738" s="44"/>
      <c r="AV738" s="44"/>
      <c r="AW738" s="44"/>
      <c r="AX738" s="44"/>
      <c r="AY738" s="44"/>
      <c r="AZ738" s="44"/>
      <c r="BA738" s="44"/>
      <c r="BB738" s="44"/>
      <c r="BC738" s="44"/>
      <c r="BD738" s="44"/>
      <c r="BE738" s="44"/>
      <c r="BF738" s="44"/>
    </row>
    <row r="739" spans="1:58" ht="13.5" customHeight="1">
      <c r="A739" s="45"/>
      <c r="B739" s="45"/>
      <c r="C739" s="45"/>
      <c r="D739" s="45"/>
      <c r="E739" s="44"/>
      <c r="F739" s="45"/>
      <c r="G739" s="45"/>
      <c r="H739" s="46"/>
      <c r="I739" s="44"/>
      <c r="J739" s="44"/>
      <c r="K739" s="44"/>
      <c r="L739" s="44"/>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c r="AP739" s="44"/>
      <c r="AQ739" s="44"/>
      <c r="AR739" s="44"/>
      <c r="AS739" s="44"/>
      <c r="AT739" s="44"/>
      <c r="AU739" s="44"/>
      <c r="AV739" s="44"/>
      <c r="AW739" s="44"/>
      <c r="AX739" s="44"/>
      <c r="AY739" s="44"/>
      <c r="AZ739" s="44"/>
      <c r="BA739" s="44"/>
      <c r="BB739" s="44"/>
      <c r="BC739" s="44"/>
      <c r="BD739" s="44"/>
      <c r="BE739" s="44"/>
      <c r="BF739" s="44"/>
    </row>
    <row r="740" spans="1:58" ht="13.5" customHeight="1">
      <c r="A740" s="45"/>
      <c r="B740" s="45"/>
      <c r="C740" s="45"/>
      <c r="D740" s="45"/>
      <c r="E740" s="44"/>
      <c r="F740" s="45"/>
      <c r="G740" s="45"/>
      <c r="H740" s="46"/>
      <c r="I740" s="44"/>
      <c r="J740" s="44"/>
      <c r="K740" s="44"/>
      <c r="L740" s="44"/>
      <c r="M740" s="44"/>
      <c r="N740" s="44"/>
      <c r="O740" s="44"/>
      <c r="P740" s="44"/>
      <c r="Q740" s="44"/>
      <c r="R740" s="44"/>
      <c r="S740" s="44"/>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c r="AP740" s="44"/>
      <c r="AQ740" s="44"/>
      <c r="AR740" s="44"/>
      <c r="AS740" s="44"/>
      <c r="AT740" s="44"/>
      <c r="AU740" s="44"/>
      <c r="AV740" s="44"/>
      <c r="AW740" s="44"/>
      <c r="AX740" s="44"/>
      <c r="AY740" s="44"/>
      <c r="AZ740" s="44"/>
      <c r="BA740" s="44"/>
      <c r="BB740" s="44"/>
      <c r="BC740" s="44"/>
      <c r="BD740" s="44"/>
      <c r="BE740" s="44"/>
      <c r="BF740" s="44"/>
    </row>
    <row r="741" spans="1:58" ht="13.5" customHeight="1">
      <c r="A741" s="45"/>
      <c r="B741" s="45"/>
      <c r="C741" s="45"/>
      <c r="D741" s="45"/>
      <c r="E741" s="44"/>
      <c r="F741" s="45"/>
      <c r="G741" s="45"/>
      <c r="H741" s="46"/>
      <c r="I741" s="44"/>
      <c r="J741" s="44"/>
      <c r="K741" s="44"/>
      <c r="L741" s="44"/>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c r="AP741" s="44"/>
      <c r="AQ741" s="44"/>
      <c r="AR741" s="44"/>
      <c r="AS741" s="44"/>
      <c r="AT741" s="44"/>
      <c r="AU741" s="44"/>
      <c r="AV741" s="44"/>
      <c r="AW741" s="44"/>
      <c r="AX741" s="44"/>
      <c r="AY741" s="44"/>
      <c r="AZ741" s="44"/>
      <c r="BA741" s="44"/>
      <c r="BB741" s="44"/>
      <c r="BC741" s="44"/>
      <c r="BD741" s="44"/>
      <c r="BE741" s="44"/>
      <c r="BF741" s="44"/>
    </row>
    <row r="742" spans="1:58" ht="13.5" customHeight="1">
      <c r="A742" s="45"/>
      <c r="B742" s="45"/>
      <c r="C742" s="45"/>
      <c r="D742" s="45"/>
      <c r="E742" s="44"/>
      <c r="F742" s="45"/>
      <c r="G742" s="45"/>
      <c r="H742" s="46"/>
      <c r="I742" s="44"/>
      <c r="J742" s="44"/>
      <c r="K742" s="44"/>
      <c r="L742" s="44"/>
      <c r="M742" s="44"/>
      <c r="N742" s="44"/>
      <c r="O742" s="44"/>
      <c r="P742" s="44"/>
      <c r="Q742" s="44"/>
      <c r="R742" s="44"/>
      <c r="S742" s="44"/>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c r="AP742" s="44"/>
      <c r="AQ742" s="44"/>
      <c r="AR742" s="44"/>
      <c r="AS742" s="44"/>
      <c r="AT742" s="44"/>
      <c r="AU742" s="44"/>
      <c r="AV742" s="44"/>
      <c r="AW742" s="44"/>
      <c r="AX742" s="44"/>
      <c r="AY742" s="44"/>
      <c r="AZ742" s="44"/>
      <c r="BA742" s="44"/>
      <c r="BB742" s="44"/>
      <c r="BC742" s="44"/>
      <c r="BD742" s="44"/>
      <c r="BE742" s="44"/>
      <c r="BF742" s="44"/>
    </row>
    <row r="743" spans="1:58" ht="13.5" customHeight="1">
      <c r="A743" s="45"/>
      <c r="B743" s="45"/>
      <c r="C743" s="45"/>
      <c r="D743" s="45"/>
      <c r="E743" s="44"/>
      <c r="F743" s="45"/>
      <c r="G743" s="45"/>
      <c r="H743" s="46"/>
      <c r="I743" s="44"/>
      <c r="J743" s="44"/>
      <c r="K743" s="44"/>
      <c r="L743" s="44"/>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c r="AP743" s="44"/>
      <c r="AQ743" s="44"/>
      <c r="AR743" s="44"/>
      <c r="AS743" s="44"/>
      <c r="AT743" s="44"/>
      <c r="AU743" s="44"/>
      <c r="AV743" s="44"/>
      <c r="AW743" s="44"/>
      <c r="AX743" s="44"/>
      <c r="AY743" s="44"/>
      <c r="AZ743" s="44"/>
      <c r="BA743" s="44"/>
      <c r="BB743" s="44"/>
      <c r="BC743" s="44"/>
      <c r="BD743" s="44"/>
      <c r="BE743" s="44"/>
      <c r="BF743" s="44"/>
    </row>
    <row r="744" spans="1:58" ht="13.5" customHeight="1">
      <c r="A744" s="45"/>
      <c r="B744" s="45"/>
      <c r="C744" s="45"/>
      <c r="D744" s="45"/>
      <c r="E744" s="44"/>
      <c r="F744" s="45"/>
      <c r="G744" s="45"/>
      <c r="H744" s="46"/>
      <c r="I744" s="44"/>
      <c r="J744" s="44"/>
      <c r="K744" s="44"/>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c r="AP744" s="44"/>
      <c r="AQ744" s="44"/>
      <c r="AR744" s="44"/>
      <c r="AS744" s="44"/>
      <c r="AT744" s="44"/>
      <c r="AU744" s="44"/>
      <c r="AV744" s="44"/>
      <c r="AW744" s="44"/>
      <c r="AX744" s="44"/>
      <c r="AY744" s="44"/>
      <c r="AZ744" s="44"/>
      <c r="BA744" s="44"/>
      <c r="BB744" s="44"/>
      <c r="BC744" s="44"/>
      <c r="BD744" s="44"/>
      <c r="BE744" s="44"/>
      <c r="BF744" s="44"/>
    </row>
    <row r="745" spans="1:58" ht="13.5" customHeight="1">
      <c r="A745" s="45"/>
      <c r="B745" s="45"/>
      <c r="C745" s="45"/>
      <c r="D745" s="45"/>
      <c r="E745" s="44"/>
      <c r="F745" s="45"/>
      <c r="G745" s="45"/>
      <c r="H745" s="46"/>
      <c r="I745" s="44"/>
      <c r="J745" s="44"/>
      <c r="K745" s="44"/>
      <c r="L745" s="44"/>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c r="AP745" s="44"/>
      <c r="AQ745" s="44"/>
      <c r="AR745" s="44"/>
      <c r="AS745" s="44"/>
      <c r="AT745" s="44"/>
      <c r="AU745" s="44"/>
      <c r="AV745" s="44"/>
      <c r="AW745" s="44"/>
      <c r="AX745" s="44"/>
      <c r="AY745" s="44"/>
      <c r="AZ745" s="44"/>
      <c r="BA745" s="44"/>
      <c r="BB745" s="44"/>
      <c r="BC745" s="44"/>
      <c r="BD745" s="44"/>
      <c r="BE745" s="44"/>
      <c r="BF745" s="44"/>
    </row>
    <row r="746" spans="1:58" ht="13.5" customHeight="1">
      <c r="A746" s="45"/>
      <c r="B746" s="45"/>
      <c r="C746" s="45"/>
      <c r="D746" s="45"/>
      <c r="E746" s="44"/>
      <c r="F746" s="45"/>
      <c r="G746" s="45"/>
      <c r="H746" s="46"/>
      <c r="I746" s="44"/>
      <c r="J746" s="44"/>
      <c r="K746" s="44"/>
      <c r="L746" s="44"/>
      <c r="M746" s="44"/>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c r="AP746" s="44"/>
      <c r="AQ746" s="44"/>
      <c r="AR746" s="44"/>
      <c r="AS746" s="44"/>
      <c r="AT746" s="44"/>
      <c r="AU746" s="44"/>
      <c r="AV746" s="44"/>
      <c r="AW746" s="44"/>
      <c r="AX746" s="44"/>
      <c r="AY746" s="44"/>
      <c r="AZ746" s="44"/>
      <c r="BA746" s="44"/>
      <c r="BB746" s="44"/>
      <c r="BC746" s="44"/>
      <c r="BD746" s="44"/>
      <c r="BE746" s="44"/>
      <c r="BF746" s="44"/>
    </row>
    <row r="747" spans="1:58" ht="13.5" customHeight="1">
      <c r="A747" s="45"/>
      <c r="B747" s="45"/>
      <c r="C747" s="45"/>
      <c r="D747" s="45"/>
      <c r="E747" s="44"/>
      <c r="F747" s="45"/>
      <c r="G747" s="45"/>
      <c r="H747" s="46"/>
      <c r="I747" s="44"/>
      <c r="J747" s="44"/>
      <c r="K747" s="44"/>
      <c r="L747" s="44"/>
      <c r="M747" s="44"/>
      <c r="N747" s="44"/>
      <c r="O747" s="44"/>
      <c r="P747" s="44"/>
      <c r="Q747" s="44"/>
      <c r="R747" s="44"/>
      <c r="S747" s="44"/>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c r="AP747" s="44"/>
      <c r="AQ747" s="44"/>
      <c r="AR747" s="44"/>
      <c r="AS747" s="44"/>
      <c r="AT747" s="44"/>
      <c r="AU747" s="44"/>
      <c r="AV747" s="44"/>
      <c r="AW747" s="44"/>
      <c r="AX747" s="44"/>
      <c r="AY747" s="44"/>
      <c r="AZ747" s="44"/>
      <c r="BA747" s="44"/>
      <c r="BB747" s="44"/>
      <c r="BC747" s="44"/>
      <c r="BD747" s="44"/>
      <c r="BE747" s="44"/>
      <c r="BF747" s="44"/>
    </row>
    <row r="748" spans="1:58" ht="13.5" customHeight="1">
      <c r="A748" s="45"/>
      <c r="B748" s="45"/>
      <c r="C748" s="45"/>
      <c r="D748" s="45"/>
      <c r="E748" s="44"/>
      <c r="F748" s="45"/>
      <c r="G748" s="45"/>
      <c r="H748" s="46"/>
      <c r="I748" s="44"/>
      <c r="J748" s="44"/>
      <c r="K748" s="44"/>
      <c r="L748" s="44"/>
      <c r="M748" s="44"/>
      <c r="N748" s="44"/>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c r="AP748" s="44"/>
      <c r="AQ748" s="44"/>
      <c r="AR748" s="44"/>
      <c r="AS748" s="44"/>
      <c r="AT748" s="44"/>
      <c r="AU748" s="44"/>
      <c r="AV748" s="44"/>
      <c r="AW748" s="44"/>
      <c r="AX748" s="44"/>
      <c r="AY748" s="44"/>
      <c r="AZ748" s="44"/>
      <c r="BA748" s="44"/>
      <c r="BB748" s="44"/>
      <c r="BC748" s="44"/>
      <c r="BD748" s="44"/>
      <c r="BE748" s="44"/>
      <c r="BF748" s="44"/>
    </row>
    <row r="749" spans="1:58" ht="13.5" customHeight="1">
      <c r="A749" s="45"/>
      <c r="B749" s="45"/>
      <c r="C749" s="45"/>
      <c r="D749" s="45"/>
      <c r="E749" s="44"/>
      <c r="F749" s="45"/>
      <c r="G749" s="45"/>
      <c r="H749" s="46"/>
      <c r="I749" s="44"/>
      <c r="J749" s="44"/>
      <c r="K749" s="44"/>
      <c r="L749" s="44"/>
      <c r="M749" s="44"/>
      <c r="N749" s="44"/>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c r="AP749" s="44"/>
      <c r="AQ749" s="44"/>
      <c r="AR749" s="44"/>
      <c r="AS749" s="44"/>
      <c r="AT749" s="44"/>
      <c r="AU749" s="44"/>
      <c r="AV749" s="44"/>
      <c r="AW749" s="44"/>
      <c r="AX749" s="44"/>
      <c r="AY749" s="44"/>
      <c r="AZ749" s="44"/>
      <c r="BA749" s="44"/>
      <c r="BB749" s="44"/>
      <c r="BC749" s="44"/>
      <c r="BD749" s="44"/>
      <c r="BE749" s="44"/>
      <c r="BF749" s="44"/>
    </row>
    <row r="750" spans="1:58" ht="13.5" customHeight="1">
      <c r="A750" s="45"/>
      <c r="B750" s="45"/>
      <c r="C750" s="45"/>
      <c r="D750" s="45"/>
      <c r="E750" s="44"/>
      <c r="F750" s="45"/>
      <c r="G750" s="45"/>
      <c r="H750" s="46"/>
      <c r="I750" s="44"/>
      <c r="J750" s="44"/>
      <c r="K750" s="44"/>
      <c r="L750" s="44"/>
      <c r="M750" s="44"/>
      <c r="N750" s="44"/>
      <c r="O750" s="44"/>
      <c r="P750" s="44"/>
      <c r="Q750" s="44"/>
      <c r="R750" s="44"/>
      <c r="S750" s="44"/>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c r="AP750" s="44"/>
      <c r="AQ750" s="44"/>
      <c r="AR750" s="44"/>
      <c r="AS750" s="44"/>
      <c r="AT750" s="44"/>
      <c r="AU750" s="44"/>
      <c r="AV750" s="44"/>
      <c r="AW750" s="44"/>
      <c r="AX750" s="44"/>
      <c r="AY750" s="44"/>
      <c r="AZ750" s="44"/>
      <c r="BA750" s="44"/>
      <c r="BB750" s="44"/>
      <c r="BC750" s="44"/>
      <c r="BD750" s="44"/>
      <c r="BE750" s="44"/>
      <c r="BF750" s="44"/>
    </row>
    <row r="751" spans="1:58" ht="13.5" customHeight="1">
      <c r="A751" s="45"/>
      <c r="B751" s="45"/>
      <c r="C751" s="45"/>
      <c r="D751" s="45"/>
      <c r="E751" s="44"/>
      <c r="F751" s="45"/>
      <c r="G751" s="45"/>
      <c r="H751" s="46"/>
      <c r="I751" s="44"/>
      <c r="J751" s="44"/>
      <c r="K751" s="44"/>
      <c r="L751" s="44"/>
      <c r="M751" s="44"/>
      <c r="N751" s="44"/>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c r="AP751" s="44"/>
      <c r="AQ751" s="44"/>
      <c r="AR751" s="44"/>
      <c r="AS751" s="44"/>
      <c r="AT751" s="44"/>
      <c r="AU751" s="44"/>
      <c r="AV751" s="44"/>
      <c r="AW751" s="44"/>
      <c r="AX751" s="44"/>
      <c r="AY751" s="44"/>
      <c r="AZ751" s="44"/>
      <c r="BA751" s="44"/>
      <c r="BB751" s="44"/>
      <c r="BC751" s="44"/>
      <c r="BD751" s="44"/>
      <c r="BE751" s="44"/>
      <c r="BF751" s="44"/>
    </row>
    <row r="752" spans="1:58" ht="13.5" customHeight="1">
      <c r="A752" s="45"/>
      <c r="B752" s="45"/>
      <c r="C752" s="45"/>
      <c r="D752" s="45"/>
      <c r="E752" s="44"/>
      <c r="F752" s="45"/>
      <c r="G752" s="45"/>
      <c r="H752" s="46"/>
      <c r="I752" s="44"/>
      <c r="J752" s="44"/>
      <c r="K752" s="44"/>
      <c r="L752" s="44"/>
      <c r="M752" s="44"/>
      <c r="N752" s="44"/>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c r="AP752" s="44"/>
      <c r="AQ752" s="44"/>
      <c r="AR752" s="44"/>
      <c r="AS752" s="44"/>
      <c r="AT752" s="44"/>
      <c r="AU752" s="44"/>
      <c r="AV752" s="44"/>
      <c r="AW752" s="44"/>
      <c r="AX752" s="44"/>
      <c r="AY752" s="44"/>
      <c r="AZ752" s="44"/>
      <c r="BA752" s="44"/>
      <c r="BB752" s="44"/>
      <c r="BC752" s="44"/>
      <c r="BD752" s="44"/>
      <c r="BE752" s="44"/>
      <c r="BF752" s="44"/>
    </row>
    <row r="753" spans="1:58" ht="13.5" customHeight="1">
      <c r="A753" s="45"/>
      <c r="B753" s="45"/>
      <c r="C753" s="45"/>
      <c r="D753" s="45"/>
      <c r="E753" s="44"/>
      <c r="F753" s="45"/>
      <c r="G753" s="45"/>
      <c r="H753" s="46"/>
      <c r="I753" s="44"/>
      <c r="J753" s="44"/>
      <c r="K753" s="44"/>
      <c r="L753" s="44"/>
      <c r="M753" s="44"/>
      <c r="N753" s="44"/>
      <c r="O753" s="44"/>
      <c r="P753" s="44"/>
      <c r="Q753" s="44"/>
      <c r="R753" s="44"/>
      <c r="S753" s="44"/>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c r="AP753" s="44"/>
      <c r="AQ753" s="44"/>
      <c r="AR753" s="44"/>
      <c r="AS753" s="44"/>
      <c r="AT753" s="44"/>
      <c r="AU753" s="44"/>
      <c r="AV753" s="44"/>
      <c r="AW753" s="44"/>
      <c r="AX753" s="44"/>
      <c r="AY753" s="44"/>
      <c r="AZ753" s="44"/>
      <c r="BA753" s="44"/>
      <c r="BB753" s="44"/>
      <c r="BC753" s="44"/>
      <c r="BD753" s="44"/>
      <c r="BE753" s="44"/>
      <c r="BF753" s="44"/>
    </row>
    <row r="754" spans="1:58" ht="13.5" customHeight="1">
      <c r="A754" s="45"/>
      <c r="B754" s="45"/>
      <c r="C754" s="45"/>
      <c r="D754" s="45"/>
      <c r="E754" s="44"/>
      <c r="F754" s="45"/>
      <c r="G754" s="45"/>
      <c r="H754" s="46"/>
      <c r="I754" s="44"/>
      <c r="J754" s="44"/>
      <c r="K754" s="44"/>
      <c r="L754" s="44"/>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c r="AP754" s="44"/>
      <c r="AQ754" s="44"/>
      <c r="AR754" s="44"/>
      <c r="AS754" s="44"/>
      <c r="AT754" s="44"/>
      <c r="AU754" s="44"/>
      <c r="AV754" s="44"/>
      <c r="AW754" s="44"/>
      <c r="AX754" s="44"/>
      <c r="AY754" s="44"/>
      <c r="AZ754" s="44"/>
      <c r="BA754" s="44"/>
      <c r="BB754" s="44"/>
      <c r="BC754" s="44"/>
      <c r="BD754" s="44"/>
      <c r="BE754" s="44"/>
      <c r="BF754" s="44"/>
    </row>
    <row r="755" spans="1:58" ht="13.5" customHeight="1">
      <c r="A755" s="45"/>
      <c r="B755" s="45"/>
      <c r="C755" s="45"/>
      <c r="D755" s="45"/>
      <c r="E755" s="44"/>
      <c r="F755" s="45"/>
      <c r="G755" s="45"/>
      <c r="H755" s="46"/>
      <c r="I755" s="44"/>
      <c r="J755" s="44"/>
      <c r="K755" s="44"/>
      <c r="L755" s="44"/>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c r="AP755" s="44"/>
      <c r="AQ755" s="44"/>
      <c r="AR755" s="44"/>
      <c r="AS755" s="44"/>
      <c r="AT755" s="44"/>
      <c r="AU755" s="44"/>
      <c r="AV755" s="44"/>
      <c r="AW755" s="44"/>
      <c r="AX755" s="44"/>
      <c r="AY755" s="44"/>
      <c r="AZ755" s="44"/>
      <c r="BA755" s="44"/>
      <c r="BB755" s="44"/>
      <c r="BC755" s="44"/>
      <c r="BD755" s="44"/>
      <c r="BE755" s="44"/>
      <c r="BF755" s="44"/>
    </row>
    <row r="756" spans="1:58" ht="13.5" customHeight="1">
      <c r="A756" s="45"/>
      <c r="B756" s="45"/>
      <c r="C756" s="45"/>
      <c r="D756" s="45"/>
      <c r="E756" s="44"/>
      <c r="F756" s="45"/>
      <c r="G756" s="45"/>
      <c r="H756" s="46"/>
      <c r="I756" s="44"/>
      <c r="J756" s="44"/>
      <c r="K756" s="44"/>
      <c r="L756" s="44"/>
      <c r="M756" s="44"/>
      <c r="N756" s="44"/>
      <c r="O756" s="44"/>
      <c r="P756" s="44"/>
      <c r="Q756" s="44"/>
      <c r="R756" s="44"/>
      <c r="S756" s="44"/>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c r="AP756" s="44"/>
      <c r="AQ756" s="44"/>
      <c r="AR756" s="44"/>
      <c r="AS756" s="44"/>
      <c r="AT756" s="44"/>
      <c r="AU756" s="44"/>
      <c r="AV756" s="44"/>
      <c r="AW756" s="44"/>
      <c r="AX756" s="44"/>
      <c r="AY756" s="44"/>
      <c r="AZ756" s="44"/>
      <c r="BA756" s="44"/>
      <c r="BB756" s="44"/>
      <c r="BC756" s="44"/>
      <c r="BD756" s="44"/>
      <c r="BE756" s="44"/>
      <c r="BF756" s="44"/>
    </row>
    <row r="757" spans="1:58" ht="13.5" customHeight="1">
      <c r="A757" s="45"/>
      <c r="B757" s="45"/>
      <c r="C757" s="45"/>
      <c r="D757" s="45"/>
      <c r="E757" s="44"/>
      <c r="F757" s="45"/>
      <c r="G757" s="45"/>
      <c r="H757" s="46"/>
      <c r="I757" s="44"/>
      <c r="J757" s="44"/>
      <c r="K757" s="44"/>
      <c r="L757" s="44"/>
      <c r="M757" s="44"/>
      <c r="N757" s="44"/>
      <c r="O757" s="44"/>
      <c r="P757" s="44"/>
      <c r="Q757" s="44"/>
      <c r="R757" s="44"/>
      <c r="S757" s="44"/>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c r="AP757" s="44"/>
      <c r="AQ757" s="44"/>
      <c r="AR757" s="44"/>
      <c r="AS757" s="44"/>
      <c r="AT757" s="44"/>
      <c r="AU757" s="44"/>
      <c r="AV757" s="44"/>
      <c r="AW757" s="44"/>
      <c r="AX757" s="44"/>
      <c r="AY757" s="44"/>
      <c r="AZ757" s="44"/>
      <c r="BA757" s="44"/>
      <c r="BB757" s="44"/>
      <c r="BC757" s="44"/>
      <c r="BD757" s="44"/>
      <c r="BE757" s="44"/>
      <c r="BF757" s="44"/>
    </row>
    <row r="758" spans="1:58" ht="13.5" customHeight="1">
      <c r="A758" s="45"/>
      <c r="B758" s="45"/>
      <c r="C758" s="45"/>
      <c r="D758" s="45"/>
      <c r="E758" s="44"/>
      <c r="F758" s="45"/>
      <c r="G758" s="45"/>
      <c r="H758" s="46"/>
      <c r="I758" s="44"/>
      <c r="J758" s="44"/>
      <c r="K758" s="44"/>
      <c r="L758" s="44"/>
      <c r="M758" s="44"/>
      <c r="N758" s="44"/>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c r="AQ758" s="44"/>
      <c r="AR758" s="44"/>
      <c r="AS758" s="44"/>
      <c r="AT758" s="44"/>
      <c r="AU758" s="44"/>
      <c r="AV758" s="44"/>
      <c r="AW758" s="44"/>
      <c r="AX758" s="44"/>
      <c r="AY758" s="44"/>
      <c r="AZ758" s="44"/>
      <c r="BA758" s="44"/>
      <c r="BB758" s="44"/>
      <c r="BC758" s="44"/>
      <c r="BD758" s="44"/>
      <c r="BE758" s="44"/>
      <c r="BF758" s="44"/>
    </row>
    <row r="759" spans="1:58" ht="13.5" customHeight="1">
      <c r="A759" s="45"/>
      <c r="B759" s="45"/>
      <c r="C759" s="45"/>
      <c r="D759" s="45"/>
      <c r="E759" s="44"/>
      <c r="F759" s="45"/>
      <c r="G759" s="45"/>
      <c r="H759" s="46"/>
      <c r="I759" s="44"/>
      <c r="J759" s="44"/>
      <c r="K759" s="44"/>
      <c r="L759" s="44"/>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c r="AP759" s="44"/>
      <c r="AQ759" s="44"/>
      <c r="AR759" s="44"/>
      <c r="AS759" s="44"/>
      <c r="AT759" s="44"/>
      <c r="AU759" s="44"/>
      <c r="AV759" s="44"/>
      <c r="AW759" s="44"/>
      <c r="AX759" s="44"/>
      <c r="AY759" s="44"/>
      <c r="AZ759" s="44"/>
      <c r="BA759" s="44"/>
      <c r="BB759" s="44"/>
      <c r="BC759" s="44"/>
      <c r="BD759" s="44"/>
      <c r="BE759" s="44"/>
      <c r="BF759" s="44"/>
    </row>
    <row r="760" spans="1:58" ht="13.5" customHeight="1">
      <c r="A760" s="45"/>
      <c r="B760" s="45"/>
      <c r="C760" s="45"/>
      <c r="D760" s="45"/>
      <c r="E760" s="44"/>
      <c r="F760" s="45"/>
      <c r="G760" s="45"/>
      <c r="H760" s="46"/>
      <c r="I760" s="44"/>
      <c r="J760" s="44"/>
      <c r="K760" s="44"/>
      <c r="L760" s="44"/>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c r="AP760" s="44"/>
      <c r="AQ760" s="44"/>
      <c r="AR760" s="44"/>
      <c r="AS760" s="44"/>
      <c r="AT760" s="44"/>
      <c r="AU760" s="44"/>
      <c r="AV760" s="44"/>
      <c r="AW760" s="44"/>
      <c r="AX760" s="44"/>
      <c r="AY760" s="44"/>
      <c r="AZ760" s="44"/>
      <c r="BA760" s="44"/>
      <c r="BB760" s="44"/>
      <c r="BC760" s="44"/>
      <c r="BD760" s="44"/>
      <c r="BE760" s="44"/>
      <c r="BF760" s="44"/>
    </row>
    <row r="761" spans="1:58" ht="13.5" customHeight="1">
      <c r="A761" s="45"/>
      <c r="B761" s="45"/>
      <c r="C761" s="45"/>
      <c r="D761" s="45"/>
      <c r="E761" s="44"/>
      <c r="F761" s="45"/>
      <c r="G761" s="45"/>
      <c r="H761" s="46"/>
      <c r="I761" s="44"/>
      <c r="J761" s="44"/>
      <c r="K761" s="44"/>
      <c r="L761" s="44"/>
      <c r="M761" s="44"/>
      <c r="N761" s="44"/>
      <c r="O761" s="44"/>
      <c r="P761" s="44"/>
      <c r="Q761" s="44"/>
      <c r="R761" s="44"/>
      <c r="S761" s="44"/>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c r="AP761" s="44"/>
      <c r="AQ761" s="44"/>
      <c r="AR761" s="44"/>
      <c r="AS761" s="44"/>
      <c r="AT761" s="44"/>
      <c r="AU761" s="44"/>
      <c r="AV761" s="44"/>
      <c r="AW761" s="44"/>
      <c r="AX761" s="44"/>
      <c r="AY761" s="44"/>
      <c r="AZ761" s="44"/>
      <c r="BA761" s="44"/>
      <c r="BB761" s="44"/>
      <c r="BC761" s="44"/>
      <c r="BD761" s="44"/>
      <c r="BE761" s="44"/>
      <c r="BF761" s="44"/>
    </row>
    <row r="762" spans="1:58" ht="13.5" customHeight="1">
      <c r="A762" s="45"/>
      <c r="B762" s="45"/>
      <c r="C762" s="45"/>
      <c r="D762" s="45"/>
      <c r="E762" s="44"/>
      <c r="F762" s="45"/>
      <c r="G762" s="45"/>
      <c r="H762" s="46"/>
      <c r="I762" s="44"/>
      <c r="J762" s="44"/>
      <c r="K762" s="44"/>
      <c r="L762" s="44"/>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c r="AP762" s="44"/>
      <c r="AQ762" s="44"/>
      <c r="AR762" s="44"/>
      <c r="AS762" s="44"/>
      <c r="AT762" s="44"/>
      <c r="AU762" s="44"/>
      <c r="AV762" s="44"/>
      <c r="AW762" s="44"/>
      <c r="AX762" s="44"/>
      <c r="AY762" s="44"/>
      <c r="AZ762" s="44"/>
      <c r="BA762" s="44"/>
      <c r="BB762" s="44"/>
      <c r="BC762" s="44"/>
      <c r="BD762" s="44"/>
      <c r="BE762" s="44"/>
      <c r="BF762" s="44"/>
    </row>
    <row r="763" spans="1:58" ht="13.5" customHeight="1">
      <c r="A763" s="45"/>
      <c r="B763" s="45"/>
      <c r="C763" s="45"/>
      <c r="D763" s="45"/>
      <c r="E763" s="44"/>
      <c r="F763" s="45"/>
      <c r="G763" s="45"/>
      <c r="H763" s="46"/>
      <c r="I763" s="44"/>
      <c r="J763" s="44"/>
      <c r="K763" s="44"/>
      <c r="L763" s="44"/>
      <c r="M763" s="44"/>
      <c r="N763" s="44"/>
      <c r="O763" s="44"/>
      <c r="P763" s="44"/>
      <c r="Q763" s="44"/>
      <c r="R763" s="44"/>
      <c r="S763" s="44"/>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c r="AP763" s="44"/>
      <c r="AQ763" s="44"/>
      <c r="AR763" s="44"/>
      <c r="AS763" s="44"/>
      <c r="AT763" s="44"/>
      <c r="AU763" s="44"/>
      <c r="AV763" s="44"/>
      <c r="AW763" s="44"/>
      <c r="AX763" s="44"/>
      <c r="AY763" s="44"/>
      <c r="AZ763" s="44"/>
      <c r="BA763" s="44"/>
      <c r="BB763" s="44"/>
      <c r="BC763" s="44"/>
      <c r="BD763" s="44"/>
      <c r="BE763" s="44"/>
      <c r="BF763" s="44"/>
    </row>
    <row r="764" spans="1:58" ht="13.5" customHeight="1">
      <c r="A764" s="45"/>
      <c r="B764" s="45"/>
      <c r="C764" s="45"/>
      <c r="D764" s="45"/>
      <c r="E764" s="44"/>
      <c r="F764" s="45"/>
      <c r="G764" s="45"/>
      <c r="H764" s="46"/>
      <c r="I764" s="44"/>
      <c r="J764" s="44"/>
      <c r="K764" s="44"/>
      <c r="L764" s="44"/>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c r="AQ764" s="44"/>
      <c r="AR764" s="44"/>
      <c r="AS764" s="44"/>
      <c r="AT764" s="44"/>
      <c r="AU764" s="44"/>
      <c r="AV764" s="44"/>
      <c r="AW764" s="44"/>
      <c r="AX764" s="44"/>
      <c r="AY764" s="44"/>
      <c r="AZ764" s="44"/>
      <c r="BA764" s="44"/>
      <c r="BB764" s="44"/>
      <c r="BC764" s="44"/>
      <c r="BD764" s="44"/>
      <c r="BE764" s="44"/>
      <c r="BF764" s="44"/>
    </row>
    <row r="765" spans="1:58" ht="13.5" customHeight="1">
      <c r="A765" s="45"/>
      <c r="B765" s="45"/>
      <c r="C765" s="45"/>
      <c r="D765" s="45"/>
      <c r="E765" s="44"/>
      <c r="F765" s="45"/>
      <c r="G765" s="45"/>
      <c r="H765" s="46"/>
      <c r="I765" s="44"/>
      <c r="J765" s="44"/>
      <c r="K765" s="44"/>
      <c r="L765" s="44"/>
      <c r="M765" s="44"/>
      <c r="N765" s="44"/>
      <c r="O765" s="44"/>
      <c r="P765" s="44"/>
      <c r="Q765" s="44"/>
      <c r="R765" s="44"/>
      <c r="S765" s="44"/>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c r="AP765" s="44"/>
      <c r="AQ765" s="44"/>
      <c r="AR765" s="44"/>
      <c r="AS765" s="44"/>
      <c r="AT765" s="44"/>
      <c r="AU765" s="44"/>
      <c r="AV765" s="44"/>
      <c r="AW765" s="44"/>
      <c r="AX765" s="44"/>
      <c r="AY765" s="44"/>
      <c r="AZ765" s="44"/>
      <c r="BA765" s="44"/>
      <c r="BB765" s="44"/>
      <c r="BC765" s="44"/>
      <c r="BD765" s="44"/>
      <c r="BE765" s="44"/>
      <c r="BF765" s="44"/>
    </row>
    <row r="766" spans="1:58" ht="13.5" customHeight="1">
      <c r="A766" s="45"/>
      <c r="B766" s="45"/>
      <c r="C766" s="45"/>
      <c r="D766" s="45"/>
      <c r="E766" s="44"/>
      <c r="F766" s="45"/>
      <c r="G766" s="45"/>
      <c r="H766" s="46"/>
      <c r="I766" s="44"/>
      <c r="J766" s="44"/>
      <c r="K766" s="44"/>
      <c r="L766" s="44"/>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c r="AP766" s="44"/>
      <c r="AQ766" s="44"/>
      <c r="AR766" s="44"/>
      <c r="AS766" s="44"/>
      <c r="AT766" s="44"/>
      <c r="AU766" s="44"/>
      <c r="AV766" s="44"/>
      <c r="AW766" s="44"/>
      <c r="AX766" s="44"/>
      <c r="AY766" s="44"/>
      <c r="AZ766" s="44"/>
      <c r="BA766" s="44"/>
      <c r="BB766" s="44"/>
      <c r="BC766" s="44"/>
      <c r="BD766" s="44"/>
      <c r="BE766" s="44"/>
      <c r="BF766" s="44"/>
    </row>
    <row r="767" spans="1:58" ht="13.5" customHeight="1">
      <c r="A767" s="45"/>
      <c r="B767" s="45"/>
      <c r="C767" s="45"/>
      <c r="D767" s="45"/>
      <c r="E767" s="44"/>
      <c r="F767" s="45"/>
      <c r="G767" s="45"/>
      <c r="H767" s="46"/>
      <c r="I767" s="44"/>
      <c r="J767" s="44"/>
      <c r="K767" s="44"/>
      <c r="L767" s="44"/>
      <c r="M767" s="44"/>
      <c r="N767" s="44"/>
      <c r="O767" s="44"/>
      <c r="P767" s="44"/>
      <c r="Q767" s="44"/>
      <c r="R767" s="44"/>
      <c r="S767" s="44"/>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c r="AP767" s="44"/>
      <c r="AQ767" s="44"/>
      <c r="AR767" s="44"/>
      <c r="AS767" s="44"/>
      <c r="AT767" s="44"/>
      <c r="AU767" s="44"/>
      <c r="AV767" s="44"/>
      <c r="AW767" s="44"/>
      <c r="AX767" s="44"/>
      <c r="AY767" s="44"/>
      <c r="AZ767" s="44"/>
      <c r="BA767" s="44"/>
      <c r="BB767" s="44"/>
      <c r="BC767" s="44"/>
      <c r="BD767" s="44"/>
      <c r="BE767" s="44"/>
      <c r="BF767" s="44"/>
    </row>
    <row r="768" spans="1:58" ht="13.5" customHeight="1">
      <c r="A768" s="45"/>
      <c r="B768" s="45"/>
      <c r="C768" s="45"/>
      <c r="D768" s="45"/>
      <c r="E768" s="44"/>
      <c r="F768" s="45"/>
      <c r="G768" s="45"/>
      <c r="H768" s="46"/>
      <c r="I768" s="44"/>
      <c r="J768" s="44"/>
      <c r="K768" s="44"/>
      <c r="L768" s="44"/>
      <c r="M768" s="44"/>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c r="AP768" s="44"/>
      <c r="AQ768" s="44"/>
      <c r="AR768" s="44"/>
      <c r="AS768" s="44"/>
      <c r="AT768" s="44"/>
      <c r="AU768" s="44"/>
      <c r="AV768" s="44"/>
      <c r="AW768" s="44"/>
      <c r="AX768" s="44"/>
      <c r="AY768" s="44"/>
      <c r="AZ768" s="44"/>
      <c r="BA768" s="44"/>
      <c r="BB768" s="44"/>
      <c r="BC768" s="44"/>
      <c r="BD768" s="44"/>
      <c r="BE768" s="44"/>
      <c r="BF768" s="44"/>
    </row>
    <row r="769" spans="1:58" ht="13.5" customHeight="1">
      <c r="A769" s="45"/>
      <c r="B769" s="45"/>
      <c r="C769" s="45"/>
      <c r="D769" s="45"/>
      <c r="E769" s="44"/>
      <c r="F769" s="45"/>
      <c r="G769" s="45"/>
      <c r="H769" s="46"/>
      <c r="I769" s="44"/>
      <c r="J769" s="44"/>
      <c r="K769" s="44"/>
      <c r="L769" s="44"/>
      <c r="M769" s="44"/>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c r="AP769" s="44"/>
      <c r="AQ769" s="44"/>
      <c r="AR769" s="44"/>
      <c r="AS769" s="44"/>
      <c r="AT769" s="44"/>
      <c r="AU769" s="44"/>
      <c r="AV769" s="44"/>
      <c r="AW769" s="44"/>
      <c r="AX769" s="44"/>
      <c r="AY769" s="44"/>
      <c r="AZ769" s="44"/>
      <c r="BA769" s="44"/>
      <c r="BB769" s="44"/>
      <c r="BC769" s="44"/>
      <c r="BD769" s="44"/>
      <c r="BE769" s="44"/>
      <c r="BF769" s="44"/>
    </row>
    <row r="770" spans="1:58" ht="13.5" customHeight="1">
      <c r="A770" s="45"/>
      <c r="B770" s="45"/>
      <c r="C770" s="45"/>
      <c r="D770" s="45"/>
      <c r="E770" s="44"/>
      <c r="F770" s="45"/>
      <c r="G770" s="45"/>
      <c r="H770" s="46"/>
      <c r="I770" s="44"/>
      <c r="J770" s="44"/>
      <c r="K770" s="44"/>
      <c r="L770" s="44"/>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c r="AP770" s="44"/>
      <c r="AQ770" s="44"/>
      <c r="AR770" s="44"/>
      <c r="AS770" s="44"/>
      <c r="AT770" s="44"/>
      <c r="AU770" s="44"/>
      <c r="AV770" s="44"/>
      <c r="AW770" s="44"/>
      <c r="AX770" s="44"/>
      <c r="AY770" s="44"/>
      <c r="AZ770" s="44"/>
      <c r="BA770" s="44"/>
      <c r="BB770" s="44"/>
      <c r="BC770" s="44"/>
      <c r="BD770" s="44"/>
      <c r="BE770" s="44"/>
      <c r="BF770" s="44"/>
    </row>
    <row r="771" spans="1:58" ht="13.5" customHeight="1">
      <c r="A771" s="45"/>
      <c r="B771" s="45"/>
      <c r="C771" s="45"/>
      <c r="D771" s="45"/>
      <c r="E771" s="44"/>
      <c r="F771" s="45"/>
      <c r="G771" s="45"/>
      <c r="H771" s="46"/>
      <c r="I771" s="44"/>
      <c r="J771" s="44"/>
      <c r="K771" s="44"/>
      <c r="L771" s="44"/>
      <c r="M771" s="44"/>
      <c r="N771" s="44"/>
      <c r="O771" s="44"/>
      <c r="P771" s="44"/>
      <c r="Q771" s="44"/>
      <c r="R771" s="44"/>
      <c r="S771" s="44"/>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c r="AP771" s="44"/>
      <c r="AQ771" s="44"/>
      <c r="AR771" s="44"/>
      <c r="AS771" s="44"/>
      <c r="AT771" s="44"/>
      <c r="AU771" s="44"/>
      <c r="AV771" s="44"/>
      <c r="AW771" s="44"/>
      <c r="AX771" s="44"/>
      <c r="AY771" s="44"/>
      <c r="AZ771" s="44"/>
      <c r="BA771" s="44"/>
      <c r="BB771" s="44"/>
      <c r="BC771" s="44"/>
      <c r="BD771" s="44"/>
      <c r="BE771" s="44"/>
      <c r="BF771" s="44"/>
    </row>
    <row r="772" spans="1:58" ht="13.5" customHeight="1">
      <c r="A772" s="45"/>
      <c r="B772" s="45"/>
      <c r="C772" s="45"/>
      <c r="D772" s="45"/>
      <c r="E772" s="44"/>
      <c r="F772" s="45"/>
      <c r="G772" s="45"/>
      <c r="H772" s="46"/>
      <c r="I772" s="44"/>
      <c r="J772" s="44"/>
      <c r="K772" s="44"/>
      <c r="L772" s="44"/>
      <c r="M772" s="44"/>
      <c r="N772" s="44"/>
      <c r="O772" s="44"/>
      <c r="P772" s="44"/>
      <c r="Q772" s="44"/>
      <c r="R772" s="44"/>
      <c r="S772" s="44"/>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c r="AP772" s="44"/>
      <c r="AQ772" s="44"/>
      <c r="AR772" s="44"/>
      <c r="AS772" s="44"/>
      <c r="AT772" s="44"/>
      <c r="AU772" s="44"/>
      <c r="AV772" s="44"/>
      <c r="AW772" s="44"/>
      <c r="AX772" s="44"/>
      <c r="AY772" s="44"/>
      <c r="AZ772" s="44"/>
      <c r="BA772" s="44"/>
      <c r="BB772" s="44"/>
      <c r="BC772" s="44"/>
      <c r="BD772" s="44"/>
      <c r="BE772" s="44"/>
      <c r="BF772" s="44"/>
    </row>
    <row r="773" spans="1:58" ht="13.5" customHeight="1">
      <c r="A773" s="45"/>
      <c r="B773" s="45"/>
      <c r="C773" s="45"/>
      <c r="D773" s="45"/>
      <c r="E773" s="44"/>
      <c r="F773" s="45"/>
      <c r="G773" s="45"/>
      <c r="H773" s="46"/>
      <c r="I773" s="44"/>
      <c r="J773" s="44"/>
      <c r="K773" s="44"/>
      <c r="L773" s="44"/>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c r="AP773" s="44"/>
      <c r="AQ773" s="44"/>
      <c r="AR773" s="44"/>
      <c r="AS773" s="44"/>
      <c r="AT773" s="44"/>
      <c r="AU773" s="44"/>
      <c r="AV773" s="44"/>
      <c r="AW773" s="44"/>
      <c r="AX773" s="44"/>
      <c r="AY773" s="44"/>
      <c r="AZ773" s="44"/>
      <c r="BA773" s="44"/>
      <c r="BB773" s="44"/>
      <c r="BC773" s="44"/>
      <c r="BD773" s="44"/>
      <c r="BE773" s="44"/>
      <c r="BF773" s="44"/>
    </row>
    <row r="774" spans="1:58" ht="13.5" customHeight="1">
      <c r="A774" s="45"/>
      <c r="B774" s="45"/>
      <c r="C774" s="45"/>
      <c r="D774" s="45"/>
      <c r="E774" s="44"/>
      <c r="F774" s="45"/>
      <c r="G774" s="45"/>
      <c r="H774" s="46"/>
      <c r="I774" s="44"/>
      <c r="J774" s="44"/>
      <c r="K774" s="44"/>
      <c r="L774" s="44"/>
      <c r="M774" s="44"/>
      <c r="N774" s="44"/>
      <c r="O774" s="44"/>
      <c r="P774" s="44"/>
      <c r="Q774" s="44"/>
      <c r="R774" s="44"/>
      <c r="S774" s="44"/>
      <c r="T774" s="44"/>
      <c r="U774" s="44"/>
      <c r="V774" s="44"/>
      <c r="W774" s="44"/>
      <c r="X774" s="44"/>
      <c r="Y774" s="44"/>
      <c r="Z774" s="44"/>
      <c r="AA774" s="44"/>
      <c r="AB774" s="44"/>
      <c r="AC774" s="44"/>
      <c r="AD774" s="44"/>
      <c r="AE774" s="44"/>
      <c r="AF774" s="44"/>
      <c r="AG774" s="44"/>
      <c r="AH774" s="44"/>
      <c r="AI774" s="44"/>
      <c r="AJ774" s="44"/>
      <c r="AK774" s="44"/>
      <c r="AL774" s="44"/>
      <c r="AM774" s="44"/>
      <c r="AN774" s="44"/>
      <c r="AO774" s="44"/>
      <c r="AP774" s="44"/>
      <c r="AQ774" s="44"/>
      <c r="AR774" s="44"/>
      <c r="AS774" s="44"/>
      <c r="AT774" s="44"/>
      <c r="AU774" s="44"/>
      <c r="AV774" s="44"/>
      <c r="AW774" s="44"/>
      <c r="AX774" s="44"/>
      <c r="AY774" s="44"/>
      <c r="AZ774" s="44"/>
      <c r="BA774" s="44"/>
      <c r="BB774" s="44"/>
      <c r="BC774" s="44"/>
      <c r="BD774" s="44"/>
      <c r="BE774" s="44"/>
      <c r="BF774" s="44"/>
    </row>
    <row r="775" spans="1:58" ht="13.5" customHeight="1">
      <c r="A775" s="45"/>
      <c r="B775" s="45"/>
      <c r="C775" s="45"/>
      <c r="D775" s="45"/>
      <c r="E775" s="44"/>
      <c r="F775" s="45"/>
      <c r="G775" s="45"/>
      <c r="H775" s="46"/>
      <c r="I775" s="44"/>
      <c r="J775" s="44"/>
      <c r="K775" s="44"/>
      <c r="L775" s="44"/>
      <c r="M775" s="44"/>
      <c r="N775" s="44"/>
      <c r="O775" s="44"/>
      <c r="P775" s="44"/>
      <c r="Q775" s="44"/>
      <c r="R775" s="44"/>
      <c r="S775" s="44"/>
      <c r="T775" s="44"/>
      <c r="U775" s="44"/>
      <c r="V775" s="44"/>
      <c r="W775" s="44"/>
      <c r="X775" s="44"/>
      <c r="Y775" s="44"/>
      <c r="Z775" s="44"/>
      <c r="AA775" s="44"/>
      <c r="AB775" s="44"/>
      <c r="AC775" s="44"/>
      <c r="AD775" s="44"/>
      <c r="AE775" s="44"/>
      <c r="AF775" s="44"/>
      <c r="AG775" s="44"/>
      <c r="AH775" s="44"/>
      <c r="AI775" s="44"/>
      <c r="AJ775" s="44"/>
      <c r="AK775" s="44"/>
      <c r="AL775" s="44"/>
      <c r="AM775" s="44"/>
      <c r="AN775" s="44"/>
      <c r="AO775" s="44"/>
      <c r="AP775" s="44"/>
      <c r="AQ775" s="44"/>
      <c r="AR775" s="44"/>
      <c r="AS775" s="44"/>
      <c r="AT775" s="44"/>
      <c r="AU775" s="44"/>
      <c r="AV775" s="44"/>
      <c r="AW775" s="44"/>
      <c r="AX775" s="44"/>
      <c r="AY775" s="44"/>
      <c r="AZ775" s="44"/>
      <c r="BA775" s="44"/>
      <c r="BB775" s="44"/>
      <c r="BC775" s="44"/>
      <c r="BD775" s="44"/>
      <c r="BE775" s="44"/>
      <c r="BF775" s="44"/>
    </row>
    <row r="776" spans="1:58" ht="13.5" customHeight="1">
      <c r="A776" s="45"/>
      <c r="B776" s="45"/>
      <c r="C776" s="45"/>
      <c r="D776" s="45"/>
      <c r="E776" s="44"/>
      <c r="F776" s="45"/>
      <c r="G776" s="45"/>
      <c r="H776" s="46"/>
      <c r="I776" s="44"/>
      <c r="J776" s="44"/>
      <c r="K776" s="44"/>
      <c r="L776" s="44"/>
      <c r="M776" s="44"/>
      <c r="N776" s="44"/>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c r="AM776" s="44"/>
      <c r="AN776" s="44"/>
      <c r="AO776" s="44"/>
      <c r="AP776" s="44"/>
      <c r="AQ776" s="44"/>
      <c r="AR776" s="44"/>
      <c r="AS776" s="44"/>
      <c r="AT776" s="44"/>
      <c r="AU776" s="44"/>
      <c r="AV776" s="44"/>
      <c r="AW776" s="44"/>
      <c r="AX776" s="44"/>
      <c r="AY776" s="44"/>
      <c r="AZ776" s="44"/>
      <c r="BA776" s="44"/>
      <c r="BB776" s="44"/>
      <c r="BC776" s="44"/>
      <c r="BD776" s="44"/>
      <c r="BE776" s="44"/>
      <c r="BF776" s="44"/>
    </row>
    <row r="777" spans="1:58" ht="13.5" customHeight="1">
      <c r="A777" s="45"/>
      <c r="B777" s="45"/>
      <c r="C777" s="45"/>
      <c r="D777" s="45"/>
      <c r="E777" s="44"/>
      <c r="F777" s="45"/>
      <c r="G777" s="45"/>
      <c r="H777" s="46"/>
      <c r="I777" s="44"/>
      <c r="J777" s="44"/>
      <c r="K777" s="44"/>
      <c r="L777" s="44"/>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c r="AM777" s="44"/>
      <c r="AN777" s="44"/>
      <c r="AO777" s="44"/>
      <c r="AP777" s="44"/>
      <c r="AQ777" s="44"/>
      <c r="AR777" s="44"/>
      <c r="AS777" s="44"/>
      <c r="AT777" s="44"/>
      <c r="AU777" s="44"/>
      <c r="AV777" s="44"/>
      <c r="AW777" s="44"/>
      <c r="AX777" s="44"/>
      <c r="AY777" s="44"/>
      <c r="AZ777" s="44"/>
      <c r="BA777" s="44"/>
      <c r="BB777" s="44"/>
      <c r="BC777" s="44"/>
      <c r="BD777" s="44"/>
      <c r="BE777" s="44"/>
      <c r="BF777" s="44"/>
    </row>
    <row r="778" spans="1:58" ht="13.5" customHeight="1">
      <c r="A778" s="45"/>
      <c r="B778" s="45"/>
      <c r="C778" s="45"/>
      <c r="D778" s="45"/>
      <c r="E778" s="44"/>
      <c r="F778" s="45"/>
      <c r="G778" s="45"/>
      <c r="H778" s="46"/>
      <c r="I778" s="44"/>
      <c r="J778" s="44"/>
      <c r="K778" s="44"/>
      <c r="L778" s="44"/>
      <c r="M778" s="44"/>
      <c r="N778" s="44"/>
      <c r="O778" s="44"/>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c r="AP778" s="44"/>
      <c r="AQ778" s="44"/>
      <c r="AR778" s="44"/>
      <c r="AS778" s="44"/>
      <c r="AT778" s="44"/>
      <c r="AU778" s="44"/>
      <c r="AV778" s="44"/>
      <c r="AW778" s="44"/>
      <c r="AX778" s="44"/>
      <c r="AY778" s="44"/>
      <c r="AZ778" s="44"/>
      <c r="BA778" s="44"/>
      <c r="BB778" s="44"/>
      <c r="BC778" s="44"/>
      <c r="BD778" s="44"/>
      <c r="BE778" s="44"/>
      <c r="BF778" s="44"/>
    </row>
    <row r="779" spans="1:58" ht="13.5" customHeight="1">
      <c r="A779" s="45"/>
      <c r="B779" s="45"/>
      <c r="C779" s="45"/>
      <c r="D779" s="45"/>
      <c r="E779" s="44"/>
      <c r="F779" s="45"/>
      <c r="G779" s="45"/>
      <c r="H779" s="46"/>
      <c r="I779" s="44"/>
      <c r="J779" s="44"/>
      <c r="K779" s="44"/>
      <c r="L779" s="44"/>
      <c r="M779" s="44"/>
      <c r="N779" s="44"/>
      <c r="O779" s="44"/>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c r="AM779" s="44"/>
      <c r="AN779" s="44"/>
      <c r="AO779" s="44"/>
      <c r="AP779" s="44"/>
      <c r="AQ779" s="44"/>
      <c r="AR779" s="44"/>
      <c r="AS779" s="44"/>
      <c r="AT779" s="44"/>
      <c r="AU779" s="44"/>
      <c r="AV779" s="44"/>
      <c r="AW779" s="44"/>
      <c r="AX779" s="44"/>
      <c r="AY779" s="44"/>
      <c r="AZ779" s="44"/>
      <c r="BA779" s="44"/>
      <c r="BB779" s="44"/>
      <c r="BC779" s="44"/>
      <c r="BD779" s="44"/>
      <c r="BE779" s="44"/>
      <c r="BF779" s="44"/>
    </row>
    <row r="780" spans="1:58" ht="13.5" customHeight="1">
      <c r="A780" s="45"/>
      <c r="B780" s="45"/>
      <c r="C780" s="45"/>
      <c r="D780" s="45"/>
      <c r="E780" s="44"/>
      <c r="F780" s="45"/>
      <c r="G780" s="45"/>
      <c r="H780" s="46"/>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c r="AP780" s="44"/>
      <c r="AQ780" s="44"/>
      <c r="AR780" s="44"/>
      <c r="AS780" s="44"/>
      <c r="AT780" s="44"/>
      <c r="AU780" s="44"/>
      <c r="AV780" s="44"/>
      <c r="AW780" s="44"/>
      <c r="AX780" s="44"/>
      <c r="AY780" s="44"/>
      <c r="AZ780" s="44"/>
      <c r="BA780" s="44"/>
      <c r="BB780" s="44"/>
      <c r="BC780" s="44"/>
      <c r="BD780" s="44"/>
      <c r="BE780" s="44"/>
      <c r="BF780" s="44"/>
    </row>
    <row r="781" spans="1:58" ht="13.5" customHeight="1">
      <c r="A781" s="45"/>
      <c r="B781" s="45"/>
      <c r="C781" s="45"/>
      <c r="D781" s="45"/>
      <c r="E781" s="44"/>
      <c r="F781" s="45"/>
      <c r="G781" s="45"/>
      <c r="H781" s="46"/>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c r="AP781" s="44"/>
      <c r="AQ781" s="44"/>
      <c r="AR781" s="44"/>
      <c r="AS781" s="44"/>
      <c r="AT781" s="44"/>
      <c r="AU781" s="44"/>
      <c r="AV781" s="44"/>
      <c r="AW781" s="44"/>
      <c r="AX781" s="44"/>
      <c r="AY781" s="44"/>
      <c r="AZ781" s="44"/>
      <c r="BA781" s="44"/>
      <c r="BB781" s="44"/>
      <c r="BC781" s="44"/>
      <c r="BD781" s="44"/>
      <c r="BE781" s="44"/>
      <c r="BF781" s="44"/>
    </row>
    <row r="782" spans="1:58" ht="13.5" customHeight="1">
      <c r="A782" s="45"/>
      <c r="B782" s="45"/>
      <c r="C782" s="45"/>
      <c r="D782" s="45"/>
      <c r="E782" s="44"/>
      <c r="F782" s="45"/>
      <c r="G782" s="45"/>
      <c r="H782" s="46"/>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c r="AP782" s="44"/>
      <c r="AQ782" s="44"/>
      <c r="AR782" s="44"/>
      <c r="AS782" s="44"/>
      <c r="AT782" s="44"/>
      <c r="AU782" s="44"/>
      <c r="AV782" s="44"/>
      <c r="AW782" s="44"/>
      <c r="AX782" s="44"/>
      <c r="AY782" s="44"/>
      <c r="AZ782" s="44"/>
      <c r="BA782" s="44"/>
      <c r="BB782" s="44"/>
      <c r="BC782" s="44"/>
      <c r="BD782" s="44"/>
      <c r="BE782" s="44"/>
      <c r="BF782" s="44"/>
    </row>
    <row r="783" spans="1:58" ht="13.5" customHeight="1">
      <c r="A783" s="45"/>
      <c r="B783" s="45"/>
      <c r="C783" s="45"/>
      <c r="D783" s="45"/>
      <c r="E783" s="44"/>
      <c r="F783" s="45"/>
      <c r="G783" s="45"/>
      <c r="H783" s="46"/>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c r="AP783" s="44"/>
      <c r="AQ783" s="44"/>
      <c r="AR783" s="44"/>
      <c r="AS783" s="44"/>
      <c r="AT783" s="44"/>
      <c r="AU783" s="44"/>
      <c r="AV783" s="44"/>
      <c r="AW783" s="44"/>
      <c r="AX783" s="44"/>
      <c r="AY783" s="44"/>
      <c r="AZ783" s="44"/>
      <c r="BA783" s="44"/>
      <c r="BB783" s="44"/>
      <c r="BC783" s="44"/>
      <c r="BD783" s="44"/>
      <c r="BE783" s="44"/>
      <c r="BF783" s="44"/>
    </row>
    <row r="784" spans="1:58" ht="13.5" customHeight="1">
      <c r="A784" s="45"/>
      <c r="B784" s="45"/>
      <c r="C784" s="45"/>
      <c r="D784" s="45"/>
      <c r="E784" s="44"/>
      <c r="F784" s="45"/>
      <c r="G784" s="45"/>
      <c r="H784" s="46"/>
      <c r="I784" s="44"/>
      <c r="J784" s="44"/>
      <c r="K784" s="44"/>
      <c r="L784" s="44"/>
      <c r="M784" s="44"/>
      <c r="N784" s="44"/>
      <c r="O784" s="44"/>
      <c r="P784" s="44"/>
      <c r="Q784" s="44"/>
      <c r="R784" s="44"/>
      <c r="S784" s="44"/>
      <c r="T784" s="44"/>
      <c r="U784" s="44"/>
      <c r="V784" s="44"/>
      <c r="W784" s="44"/>
      <c r="X784" s="44"/>
      <c r="Y784" s="44"/>
      <c r="Z784" s="44"/>
      <c r="AA784" s="44"/>
      <c r="AB784" s="44"/>
      <c r="AC784" s="44"/>
      <c r="AD784" s="44"/>
      <c r="AE784" s="44"/>
      <c r="AF784" s="44"/>
      <c r="AG784" s="44"/>
      <c r="AH784" s="44"/>
      <c r="AI784" s="44"/>
      <c r="AJ784" s="44"/>
      <c r="AK784" s="44"/>
      <c r="AL784" s="44"/>
      <c r="AM784" s="44"/>
      <c r="AN784" s="44"/>
      <c r="AO784" s="44"/>
      <c r="AP784" s="44"/>
      <c r="AQ784" s="44"/>
      <c r="AR784" s="44"/>
      <c r="AS784" s="44"/>
      <c r="AT784" s="44"/>
      <c r="AU784" s="44"/>
      <c r="AV784" s="44"/>
      <c r="AW784" s="44"/>
      <c r="AX784" s="44"/>
      <c r="AY784" s="44"/>
      <c r="AZ784" s="44"/>
      <c r="BA784" s="44"/>
      <c r="BB784" s="44"/>
      <c r="BC784" s="44"/>
      <c r="BD784" s="44"/>
      <c r="BE784" s="44"/>
      <c r="BF784" s="44"/>
    </row>
    <row r="785" spans="1:58" ht="13.5" customHeight="1">
      <c r="A785" s="45"/>
      <c r="B785" s="45"/>
      <c r="C785" s="45"/>
      <c r="D785" s="45"/>
      <c r="E785" s="44"/>
      <c r="F785" s="45"/>
      <c r="G785" s="45"/>
      <c r="H785" s="46"/>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c r="AP785" s="44"/>
      <c r="AQ785" s="44"/>
      <c r="AR785" s="44"/>
      <c r="AS785" s="44"/>
      <c r="AT785" s="44"/>
      <c r="AU785" s="44"/>
      <c r="AV785" s="44"/>
      <c r="AW785" s="44"/>
      <c r="AX785" s="44"/>
      <c r="AY785" s="44"/>
      <c r="AZ785" s="44"/>
      <c r="BA785" s="44"/>
      <c r="BB785" s="44"/>
      <c r="BC785" s="44"/>
      <c r="BD785" s="44"/>
      <c r="BE785" s="44"/>
      <c r="BF785" s="44"/>
    </row>
    <row r="786" spans="1:58" ht="13.5" customHeight="1">
      <c r="A786" s="45"/>
      <c r="B786" s="45"/>
      <c r="C786" s="45"/>
      <c r="D786" s="45"/>
      <c r="E786" s="44"/>
      <c r="F786" s="45"/>
      <c r="G786" s="45"/>
      <c r="H786" s="46"/>
      <c r="I786" s="44"/>
      <c r="J786" s="44"/>
      <c r="K786" s="44"/>
      <c r="L786" s="44"/>
      <c r="M786" s="44"/>
      <c r="N786" s="44"/>
      <c r="O786" s="44"/>
      <c r="P786" s="44"/>
      <c r="Q786" s="44"/>
      <c r="R786" s="44"/>
      <c r="S786" s="44"/>
      <c r="T786" s="44"/>
      <c r="U786" s="44"/>
      <c r="V786" s="44"/>
      <c r="W786" s="44"/>
      <c r="X786" s="44"/>
      <c r="Y786" s="44"/>
      <c r="Z786" s="44"/>
      <c r="AA786" s="44"/>
      <c r="AB786" s="44"/>
      <c r="AC786" s="44"/>
      <c r="AD786" s="44"/>
      <c r="AE786" s="44"/>
      <c r="AF786" s="44"/>
      <c r="AG786" s="44"/>
      <c r="AH786" s="44"/>
      <c r="AI786" s="44"/>
      <c r="AJ786" s="44"/>
      <c r="AK786" s="44"/>
      <c r="AL786" s="44"/>
      <c r="AM786" s="44"/>
      <c r="AN786" s="44"/>
      <c r="AO786" s="44"/>
      <c r="AP786" s="44"/>
      <c r="AQ786" s="44"/>
      <c r="AR786" s="44"/>
      <c r="AS786" s="44"/>
      <c r="AT786" s="44"/>
      <c r="AU786" s="44"/>
      <c r="AV786" s="44"/>
      <c r="AW786" s="44"/>
      <c r="AX786" s="44"/>
      <c r="AY786" s="44"/>
      <c r="AZ786" s="44"/>
      <c r="BA786" s="44"/>
      <c r="BB786" s="44"/>
      <c r="BC786" s="44"/>
      <c r="BD786" s="44"/>
      <c r="BE786" s="44"/>
      <c r="BF786" s="44"/>
    </row>
    <row r="787" spans="1:58" ht="13.5" customHeight="1">
      <c r="A787" s="45"/>
      <c r="B787" s="45"/>
      <c r="C787" s="45"/>
      <c r="D787" s="45"/>
      <c r="E787" s="44"/>
      <c r="F787" s="45"/>
      <c r="G787" s="45"/>
      <c r="H787" s="46"/>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c r="AP787" s="44"/>
      <c r="AQ787" s="44"/>
      <c r="AR787" s="44"/>
      <c r="AS787" s="44"/>
      <c r="AT787" s="44"/>
      <c r="AU787" s="44"/>
      <c r="AV787" s="44"/>
      <c r="AW787" s="44"/>
      <c r="AX787" s="44"/>
      <c r="AY787" s="44"/>
      <c r="AZ787" s="44"/>
      <c r="BA787" s="44"/>
      <c r="BB787" s="44"/>
      <c r="BC787" s="44"/>
      <c r="BD787" s="44"/>
      <c r="BE787" s="44"/>
      <c r="BF787" s="44"/>
    </row>
    <row r="788" spans="1:58" ht="13.5" customHeight="1">
      <c r="A788" s="45"/>
      <c r="B788" s="45"/>
      <c r="C788" s="45"/>
      <c r="D788" s="45"/>
      <c r="E788" s="44"/>
      <c r="F788" s="45"/>
      <c r="G788" s="45"/>
      <c r="H788" s="46"/>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c r="AQ788" s="44"/>
      <c r="AR788" s="44"/>
      <c r="AS788" s="44"/>
      <c r="AT788" s="44"/>
      <c r="AU788" s="44"/>
      <c r="AV788" s="44"/>
      <c r="AW788" s="44"/>
      <c r="AX788" s="44"/>
      <c r="AY788" s="44"/>
      <c r="AZ788" s="44"/>
      <c r="BA788" s="44"/>
      <c r="BB788" s="44"/>
      <c r="BC788" s="44"/>
      <c r="BD788" s="44"/>
      <c r="BE788" s="44"/>
      <c r="BF788" s="44"/>
    </row>
    <row r="789" spans="1:58" ht="13.5" customHeight="1">
      <c r="A789" s="45"/>
      <c r="B789" s="45"/>
      <c r="C789" s="45"/>
      <c r="D789" s="45"/>
      <c r="E789" s="44"/>
      <c r="F789" s="45"/>
      <c r="G789" s="45"/>
      <c r="H789" s="46"/>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c r="AP789" s="44"/>
      <c r="AQ789" s="44"/>
      <c r="AR789" s="44"/>
      <c r="AS789" s="44"/>
      <c r="AT789" s="44"/>
      <c r="AU789" s="44"/>
      <c r="AV789" s="44"/>
      <c r="AW789" s="44"/>
      <c r="AX789" s="44"/>
      <c r="AY789" s="44"/>
      <c r="AZ789" s="44"/>
      <c r="BA789" s="44"/>
      <c r="BB789" s="44"/>
      <c r="BC789" s="44"/>
      <c r="BD789" s="44"/>
      <c r="BE789" s="44"/>
      <c r="BF789" s="44"/>
    </row>
    <row r="790" spans="1:58" ht="13.5" customHeight="1">
      <c r="A790" s="45"/>
      <c r="B790" s="45"/>
      <c r="C790" s="45"/>
      <c r="D790" s="45"/>
      <c r="E790" s="44"/>
      <c r="F790" s="45"/>
      <c r="G790" s="45"/>
      <c r="H790" s="46"/>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c r="AP790" s="44"/>
      <c r="AQ790" s="44"/>
      <c r="AR790" s="44"/>
      <c r="AS790" s="44"/>
      <c r="AT790" s="44"/>
      <c r="AU790" s="44"/>
      <c r="AV790" s="44"/>
      <c r="AW790" s="44"/>
      <c r="AX790" s="44"/>
      <c r="AY790" s="44"/>
      <c r="AZ790" s="44"/>
      <c r="BA790" s="44"/>
      <c r="BB790" s="44"/>
      <c r="BC790" s="44"/>
      <c r="BD790" s="44"/>
      <c r="BE790" s="44"/>
      <c r="BF790" s="44"/>
    </row>
    <row r="791" spans="1:58" ht="13.5" customHeight="1">
      <c r="A791" s="45"/>
      <c r="B791" s="45"/>
      <c r="C791" s="45"/>
      <c r="D791" s="45"/>
      <c r="E791" s="44"/>
      <c r="F791" s="45"/>
      <c r="G791" s="45"/>
      <c r="H791" s="46"/>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c r="AP791" s="44"/>
      <c r="AQ791" s="44"/>
      <c r="AR791" s="44"/>
      <c r="AS791" s="44"/>
      <c r="AT791" s="44"/>
      <c r="AU791" s="44"/>
      <c r="AV791" s="44"/>
      <c r="AW791" s="44"/>
      <c r="AX791" s="44"/>
      <c r="AY791" s="44"/>
      <c r="AZ791" s="44"/>
      <c r="BA791" s="44"/>
      <c r="BB791" s="44"/>
      <c r="BC791" s="44"/>
      <c r="BD791" s="44"/>
      <c r="BE791" s="44"/>
      <c r="BF791" s="44"/>
    </row>
    <row r="792" spans="1:58" ht="13.5" customHeight="1">
      <c r="A792" s="45"/>
      <c r="B792" s="45"/>
      <c r="C792" s="45"/>
      <c r="D792" s="45"/>
      <c r="E792" s="44"/>
      <c r="F792" s="45"/>
      <c r="G792" s="45"/>
      <c r="H792" s="46"/>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c r="AP792" s="44"/>
      <c r="AQ792" s="44"/>
      <c r="AR792" s="44"/>
      <c r="AS792" s="44"/>
      <c r="AT792" s="44"/>
      <c r="AU792" s="44"/>
      <c r="AV792" s="44"/>
      <c r="AW792" s="44"/>
      <c r="AX792" s="44"/>
      <c r="AY792" s="44"/>
      <c r="AZ792" s="44"/>
      <c r="BA792" s="44"/>
      <c r="BB792" s="44"/>
      <c r="BC792" s="44"/>
      <c r="BD792" s="44"/>
      <c r="BE792" s="44"/>
      <c r="BF792" s="44"/>
    </row>
    <row r="793" spans="1:58" ht="13.5" customHeight="1">
      <c r="A793" s="45"/>
      <c r="B793" s="45"/>
      <c r="C793" s="45"/>
      <c r="D793" s="45"/>
      <c r="E793" s="44"/>
      <c r="F793" s="45"/>
      <c r="G793" s="45"/>
      <c r="H793" s="46"/>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c r="AP793" s="44"/>
      <c r="AQ793" s="44"/>
      <c r="AR793" s="44"/>
      <c r="AS793" s="44"/>
      <c r="AT793" s="44"/>
      <c r="AU793" s="44"/>
      <c r="AV793" s="44"/>
      <c r="AW793" s="44"/>
      <c r="AX793" s="44"/>
      <c r="AY793" s="44"/>
      <c r="AZ793" s="44"/>
      <c r="BA793" s="44"/>
      <c r="BB793" s="44"/>
      <c r="BC793" s="44"/>
      <c r="BD793" s="44"/>
      <c r="BE793" s="44"/>
      <c r="BF793" s="44"/>
    </row>
    <row r="794" spans="1:58" ht="13.5" customHeight="1">
      <c r="A794" s="45"/>
      <c r="B794" s="45"/>
      <c r="C794" s="45"/>
      <c r="D794" s="45"/>
      <c r="E794" s="44"/>
      <c r="F794" s="45"/>
      <c r="G794" s="45"/>
      <c r="H794" s="46"/>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c r="AP794" s="44"/>
      <c r="AQ794" s="44"/>
      <c r="AR794" s="44"/>
      <c r="AS794" s="44"/>
      <c r="AT794" s="44"/>
      <c r="AU794" s="44"/>
      <c r="AV794" s="44"/>
      <c r="AW794" s="44"/>
      <c r="AX794" s="44"/>
      <c r="AY794" s="44"/>
      <c r="AZ794" s="44"/>
      <c r="BA794" s="44"/>
      <c r="BB794" s="44"/>
      <c r="BC794" s="44"/>
      <c r="BD794" s="44"/>
      <c r="BE794" s="44"/>
      <c r="BF794" s="44"/>
    </row>
    <row r="795" spans="1:58" ht="13.5" customHeight="1">
      <c r="A795" s="45"/>
      <c r="B795" s="45"/>
      <c r="C795" s="45"/>
      <c r="D795" s="45"/>
      <c r="E795" s="44"/>
      <c r="F795" s="45"/>
      <c r="G795" s="45"/>
      <c r="H795" s="46"/>
      <c r="I795" s="44"/>
      <c r="J795" s="44"/>
      <c r="K795" s="44"/>
      <c r="L795" s="44"/>
      <c r="M795" s="44"/>
      <c r="N795" s="44"/>
      <c r="O795" s="44"/>
      <c r="P795" s="44"/>
      <c r="Q795" s="44"/>
      <c r="R795" s="44"/>
      <c r="S795" s="44"/>
      <c r="T795" s="44"/>
      <c r="U795" s="44"/>
      <c r="V795" s="44"/>
      <c r="W795" s="44"/>
      <c r="X795" s="44"/>
      <c r="Y795" s="44"/>
      <c r="Z795" s="44"/>
      <c r="AA795" s="44"/>
      <c r="AB795" s="44"/>
      <c r="AC795" s="44"/>
      <c r="AD795" s="44"/>
      <c r="AE795" s="44"/>
      <c r="AF795" s="44"/>
      <c r="AG795" s="44"/>
      <c r="AH795" s="44"/>
      <c r="AI795" s="44"/>
      <c r="AJ795" s="44"/>
      <c r="AK795" s="44"/>
      <c r="AL795" s="44"/>
      <c r="AM795" s="44"/>
      <c r="AN795" s="44"/>
      <c r="AO795" s="44"/>
      <c r="AP795" s="44"/>
      <c r="AQ795" s="44"/>
      <c r="AR795" s="44"/>
      <c r="AS795" s="44"/>
      <c r="AT795" s="44"/>
      <c r="AU795" s="44"/>
      <c r="AV795" s="44"/>
      <c r="AW795" s="44"/>
      <c r="AX795" s="44"/>
      <c r="AY795" s="44"/>
      <c r="AZ795" s="44"/>
      <c r="BA795" s="44"/>
      <c r="BB795" s="44"/>
      <c r="BC795" s="44"/>
      <c r="BD795" s="44"/>
      <c r="BE795" s="44"/>
      <c r="BF795" s="44"/>
    </row>
    <row r="796" spans="1:58" ht="13.5" customHeight="1">
      <c r="A796" s="45"/>
      <c r="B796" s="45"/>
      <c r="C796" s="45"/>
      <c r="D796" s="45"/>
      <c r="E796" s="44"/>
      <c r="F796" s="45"/>
      <c r="G796" s="45"/>
      <c r="H796" s="46"/>
      <c r="I796" s="44"/>
      <c r="J796" s="44"/>
      <c r="K796" s="44"/>
      <c r="L796" s="44"/>
      <c r="M796" s="44"/>
      <c r="N796" s="44"/>
      <c r="O796" s="44"/>
      <c r="P796" s="44"/>
      <c r="Q796" s="44"/>
      <c r="R796" s="44"/>
      <c r="S796" s="44"/>
      <c r="T796" s="44"/>
      <c r="U796" s="44"/>
      <c r="V796" s="44"/>
      <c r="W796" s="44"/>
      <c r="X796" s="44"/>
      <c r="Y796" s="44"/>
      <c r="Z796" s="44"/>
      <c r="AA796" s="44"/>
      <c r="AB796" s="44"/>
      <c r="AC796" s="44"/>
      <c r="AD796" s="44"/>
      <c r="AE796" s="44"/>
      <c r="AF796" s="44"/>
      <c r="AG796" s="44"/>
      <c r="AH796" s="44"/>
      <c r="AI796" s="44"/>
      <c r="AJ796" s="44"/>
      <c r="AK796" s="44"/>
      <c r="AL796" s="44"/>
      <c r="AM796" s="44"/>
      <c r="AN796" s="44"/>
      <c r="AO796" s="44"/>
      <c r="AP796" s="44"/>
      <c r="AQ796" s="44"/>
      <c r="AR796" s="44"/>
      <c r="AS796" s="44"/>
      <c r="AT796" s="44"/>
      <c r="AU796" s="44"/>
      <c r="AV796" s="44"/>
      <c r="AW796" s="44"/>
      <c r="AX796" s="44"/>
      <c r="AY796" s="44"/>
      <c r="AZ796" s="44"/>
      <c r="BA796" s="44"/>
      <c r="BB796" s="44"/>
      <c r="BC796" s="44"/>
      <c r="BD796" s="44"/>
      <c r="BE796" s="44"/>
      <c r="BF796" s="44"/>
    </row>
    <row r="797" spans="1:58" ht="13.5" customHeight="1">
      <c r="A797" s="45"/>
      <c r="B797" s="45"/>
      <c r="C797" s="45"/>
      <c r="D797" s="45"/>
      <c r="E797" s="44"/>
      <c r="F797" s="45"/>
      <c r="G797" s="45"/>
      <c r="H797" s="46"/>
      <c r="I797" s="44"/>
      <c r="J797" s="44"/>
      <c r="K797" s="44"/>
      <c r="L797" s="44"/>
      <c r="M797" s="44"/>
      <c r="N797" s="44"/>
      <c r="O797" s="44"/>
      <c r="P797" s="44"/>
      <c r="Q797" s="44"/>
      <c r="R797" s="44"/>
      <c r="S797" s="44"/>
      <c r="T797" s="44"/>
      <c r="U797" s="44"/>
      <c r="V797" s="44"/>
      <c r="W797" s="44"/>
      <c r="X797" s="44"/>
      <c r="Y797" s="44"/>
      <c r="Z797" s="44"/>
      <c r="AA797" s="44"/>
      <c r="AB797" s="44"/>
      <c r="AC797" s="44"/>
      <c r="AD797" s="44"/>
      <c r="AE797" s="44"/>
      <c r="AF797" s="44"/>
      <c r="AG797" s="44"/>
      <c r="AH797" s="44"/>
      <c r="AI797" s="44"/>
      <c r="AJ797" s="44"/>
      <c r="AK797" s="44"/>
      <c r="AL797" s="44"/>
      <c r="AM797" s="44"/>
      <c r="AN797" s="44"/>
      <c r="AO797" s="44"/>
      <c r="AP797" s="44"/>
      <c r="AQ797" s="44"/>
      <c r="AR797" s="44"/>
      <c r="AS797" s="44"/>
      <c r="AT797" s="44"/>
      <c r="AU797" s="44"/>
      <c r="AV797" s="44"/>
      <c r="AW797" s="44"/>
      <c r="AX797" s="44"/>
      <c r="AY797" s="44"/>
      <c r="AZ797" s="44"/>
      <c r="BA797" s="44"/>
      <c r="BB797" s="44"/>
      <c r="BC797" s="44"/>
      <c r="BD797" s="44"/>
      <c r="BE797" s="44"/>
      <c r="BF797" s="44"/>
    </row>
    <row r="798" spans="1:58" ht="13.5" customHeight="1">
      <c r="A798" s="45"/>
      <c r="B798" s="45"/>
      <c r="C798" s="45"/>
      <c r="D798" s="45"/>
      <c r="E798" s="44"/>
      <c r="F798" s="45"/>
      <c r="G798" s="45"/>
      <c r="H798" s="46"/>
      <c r="I798" s="44"/>
      <c r="J798" s="44"/>
      <c r="K798" s="44"/>
      <c r="L798" s="44"/>
      <c r="M798" s="44"/>
      <c r="N798" s="44"/>
      <c r="O798" s="44"/>
      <c r="P798" s="44"/>
      <c r="Q798" s="44"/>
      <c r="R798" s="44"/>
      <c r="S798" s="44"/>
      <c r="T798" s="44"/>
      <c r="U798" s="44"/>
      <c r="V798" s="44"/>
      <c r="W798" s="44"/>
      <c r="X798" s="44"/>
      <c r="Y798" s="44"/>
      <c r="Z798" s="44"/>
      <c r="AA798" s="44"/>
      <c r="AB798" s="44"/>
      <c r="AC798" s="44"/>
      <c r="AD798" s="44"/>
      <c r="AE798" s="44"/>
      <c r="AF798" s="44"/>
      <c r="AG798" s="44"/>
      <c r="AH798" s="44"/>
      <c r="AI798" s="44"/>
      <c r="AJ798" s="44"/>
      <c r="AK798" s="44"/>
      <c r="AL798" s="44"/>
      <c r="AM798" s="44"/>
      <c r="AN798" s="44"/>
      <c r="AO798" s="44"/>
      <c r="AP798" s="44"/>
      <c r="AQ798" s="44"/>
      <c r="AR798" s="44"/>
      <c r="AS798" s="44"/>
      <c r="AT798" s="44"/>
      <c r="AU798" s="44"/>
      <c r="AV798" s="44"/>
      <c r="AW798" s="44"/>
      <c r="AX798" s="44"/>
      <c r="AY798" s="44"/>
      <c r="AZ798" s="44"/>
      <c r="BA798" s="44"/>
      <c r="BB798" s="44"/>
      <c r="BC798" s="44"/>
      <c r="BD798" s="44"/>
      <c r="BE798" s="44"/>
      <c r="BF798" s="44"/>
    </row>
    <row r="799" spans="1:58" ht="13.5" customHeight="1">
      <c r="A799" s="45"/>
      <c r="B799" s="45"/>
      <c r="C799" s="45"/>
      <c r="D799" s="45"/>
      <c r="E799" s="44"/>
      <c r="F799" s="45"/>
      <c r="G799" s="45"/>
      <c r="H799" s="46"/>
      <c r="I799" s="44"/>
      <c r="J799" s="44"/>
      <c r="K799" s="44"/>
      <c r="L799" s="44"/>
      <c r="M799" s="44"/>
      <c r="N799" s="44"/>
      <c r="O799" s="44"/>
      <c r="P799" s="44"/>
      <c r="Q799" s="44"/>
      <c r="R799" s="44"/>
      <c r="S799" s="44"/>
      <c r="T799" s="44"/>
      <c r="U799" s="44"/>
      <c r="V799" s="44"/>
      <c r="W799" s="44"/>
      <c r="X799" s="44"/>
      <c r="Y799" s="44"/>
      <c r="Z799" s="44"/>
      <c r="AA799" s="44"/>
      <c r="AB799" s="44"/>
      <c r="AC799" s="44"/>
      <c r="AD799" s="44"/>
      <c r="AE799" s="44"/>
      <c r="AF799" s="44"/>
      <c r="AG799" s="44"/>
      <c r="AH799" s="44"/>
      <c r="AI799" s="44"/>
      <c r="AJ799" s="44"/>
      <c r="AK799" s="44"/>
      <c r="AL799" s="44"/>
      <c r="AM799" s="44"/>
      <c r="AN799" s="44"/>
      <c r="AO799" s="44"/>
      <c r="AP799" s="44"/>
      <c r="AQ799" s="44"/>
      <c r="AR799" s="44"/>
      <c r="AS799" s="44"/>
      <c r="AT799" s="44"/>
      <c r="AU799" s="44"/>
      <c r="AV799" s="44"/>
      <c r="AW799" s="44"/>
      <c r="AX799" s="44"/>
      <c r="AY799" s="44"/>
      <c r="AZ799" s="44"/>
      <c r="BA799" s="44"/>
      <c r="BB799" s="44"/>
      <c r="BC799" s="44"/>
      <c r="BD799" s="44"/>
      <c r="BE799" s="44"/>
      <c r="BF799" s="44"/>
    </row>
    <row r="800" spans="1:58" ht="13.5" customHeight="1">
      <c r="A800" s="45"/>
      <c r="B800" s="45"/>
      <c r="C800" s="45"/>
      <c r="D800" s="45"/>
      <c r="E800" s="44"/>
      <c r="F800" s="45"/>
      <c r="G800" s="45"/>
      <c r="H800" s="46"/>
      <c r="I800" s="44"/>
      <c r="J800" s="44"/>
      <c r="K800" s="44"/>
      <c r="L800" s="44"/>
      <c r="M800" s="44"/>
      <c r="N800" s="44"/>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c r="AM800" s="44"/>
      <c r="AN800" s="44"/>
      <c r="AO800" s="44"/>
      <c r="AP800" s="44"/>
      <c r="AQ800" s="44"/>
      <c r="AR800" s="44"/>
      <c r="AS800" s="44"/>
      <c r="AT800" s="44"/>
      <c r="AU800" s="44"/>
      <c r="AV800" s="44"/>
      <c r="AW800" s="44"/>
      <c r="AX800" s="44"/>
      <c r="AY800" s="44"/>
      <c r="AZ800" s="44"/>
      <c r="BA800" s="44"/>
      <c r="BB800" s="44"/>
      <c r="BC800" s="44"/>
      <c r="BD800" s="44"/>
      <c r="BE800" s="44"/>
      <c r="BF800" s="44"/>
    </row>
    <row r="801" spans="1:58" ht="13.5" customHeight="1">
      <c r="A801" s="45"/>
      <c r="B801" s="45"/>
      <c r="C801" s="45"/>
      <c r="D801" s="45"/>
      <c r="E801" s="44"/>
      <c r="F801" s="45"/>
      <c r="G801" s="45"/>
      <c r="H801" s="46"/>
      <c r="I801" s="44"/>
      <c r="J801" s="44"/>
      <c r="K801" s="44"/>
      <c r="L801" s="44"/>
      <c r="M801" s="44"/>
      <c r="N801" s="44"/>
      <c r="O801" s="44"/>
      <c r="P801" s="44"/>
      <c r="Q801" s="44"/>
      <c r="R801" s="44"/>
      <c r="S801" s="44"/>
      <c r="T801" s="44"/>
      <c r="U801" s="44"/>
      <c r="V801" s="44"/>
      <c r="W801" s="44"/>
      <c r="X801" s="44"/>
      <c r="Y801" s="44"/>
      <c r="Z801" s="44"/>
      <c r="AA801" s="44"/>
      <c r="AB801" s="44"/>
      <c r="AC801" s="44"/>
      <c r="AD801" s="44"/>
      <c r="AE801" s="44"/>
      <c r="AF801" s="44"/>
      <c r="AG801" s="44"/>
      <c r="AH801" s="44"/>
      <c r="AI801" s="44"/>
      <c r="AJ801" s="44"/>
      <c r="AK801" s="44"/>
      <c r="AL801" s="44"/>
      <c r="AM801" s="44"/>
      <c r="AN801" s="44"/>
      <c r="AO801" s="44"/>
      <c r="AP801" s="44"/>
      <c r="AQ801" s="44"/>
      <c r="AR801" s="44"/>
      <c r="AS801" s="44"/>
      <c r="AT801" s="44"/>
      <c r="AU801" s="44"/>
      <c r="AV801" s="44"/>
      <c r="AW801" s="44"/>
      <c r="AX801" s="44"/>
      <c r="AY801" s="44"/>
      <c r="AZ801" s="44"/>
      <c r="BA801" s="44"/>
      <c r="BB801" s="44"/>
      <c r="BC801" s="44"/>
      <c r="BD801" s="44"/>
      <c r="BE801" s="44"/>
      <c r="BF801" s="44"/>
    </row>
    <row r="802" spans="1:58" ht="13.5" customHeight="1">
      <c r="A802" s="45"/>
      <c r="B802" s="45"/>
      <c r="C802" s="45"/>
      <c r="D802" s="45"/>
      <c r="E802" s="44"/>
      <c r="F802" s="45"/>
      <c r="G802" s="45"/>
      <c r="H802" s="46"/>
      <c r="I802" s="44"/>
      <c r="J802" s="44"/>
      <c r="K802" s="44"/>
      <c r="L802" s="44"/>
      <c r="M802" s="44"/>
      <c r="N802" s="44"/>
      <c r="O802" s="44"/>
      <c r="P802" s="44"/>
      <c r="Q802" s="44"/>
      <c r="R802" s="44"/>
      <c r="S802" s="44"/>
      <c r="T802" s="44"/>
      <c r="U802" s="44"/>
      <c r="V802" s="44"/>
      <c r="W802" s="44"/>
      <c r="X802" s="44"/>
      <c r="Y802" s="44"/>
      <c r="Z802" s="44"/>
      <c r="AA802" s="44"/>
      <c r="AB802" s="44"/>
      <c r="AC802" s="44"/>
      <c r="AD802" s="44"/>
      <c r="AE802" s="44"/>
      <c r="AF802" s="44"/>
      <c r="AG802" s="44"/>
      <c r="AH802" s="44"/>
      <c r="AI802" s="44"/>
      <c r="AJ802" s="44"/>
      <c r="AK802" s="44"/>
      <c r="AL802" s="44"/>
      <c r="AM802" s="44"/>
      <c r="AN802" s="44"/>
      <c r="AO802" s="44"/>
      <c r="AP802" s="44"/>
      <c r="AQ802" s="44"/>
      <c r="AR802" s="44"/>
      <c r="AS802" s="44"/>
      <c r="AT802" s="44"/>
      <c r="AU802" s="44"/>
      <c r="AV802" s="44"/>
      <c r="AW802" s="44"/>
      <c r="AX802" s="44"/>
      <c r="AY802" s="44"/>
      <c r="AZ802" s="44"/>
      <c r="BA802" s="44"/>
      <c r="BB802" s="44"/>
      <c r="BC802" s="44"/>
      <c r="BD802" s="44"/>
      <c r="BE802" s="44"/>
      <c r="BF802" s="44"/>
    </row>
    <row r="803" spans="1:58" ht="13.5" customHeight="1">
      <c r="A803" s="45"/>
      <c r="B803" s="45"/>
      <c r="C803" s="45"/>
      <c r="D803" s="45"/>
      <c r="E803" s="44"/>
      <c r="F803" s="45"/>
      <c r="G803" s="45"/>
      <c r="H803" s="46"/>
      <c r="I803" s="44"/>
      <c r="J803" s="44"/>
      <c r="K803" s="44"/>
      <c r="L803" s="44"/>
      <c r="M803" s="44"/>
      <c r="N803" s="44"/>
      <c r="O803" s="44"/>
      <c r="P803" s="44"/>
      <c r="Q803" s="44"/>
      <c r="R803" s="44"/>
      <c r="S803" s="44"/>
      <c r="T803" s="44"/>
      <c r="U803" s="44"/>
      <c r="V803" s="44"/>
      <c r="W803" s="44"/>
      <c r="X803" s="44"/>
      <c r="Y803" s="44"/>
      <c r="Z803" s="44"/>
      <c r="AA803" s="44"/>
      <c r="AB803" s="44"/>
      <c r="AC803" s="44"/>
      <c r="AD803" s="44"/>
      <c r="AE803" s="44"/>
      <c r="AF803" s="44"/>
      <c r="AG803" s="44"/>
      <c r="AH803" s="44"/>
      <c r="AI803" s="44"/>
      <c r="AJ803" s="44"/>
      <c r="AK803" s="44"/>
      <c r="AL803" s="44"/>
      <c r="AM803" s="44"/>
      <c r="AN803" s="44"/>
      <c r="AO803" s="44"/>
      <c r="AP803" s="44"/>
      <c r="AQ803" s="44"/>
      <c r="AR803" s="44"/>
      <c r="AS803" s="44"/>
      <c r="AT803" s="44"/>
      <c r="AU803" s="44"/>
      <c r="AV803" s="44"/>
      <c r="AW803" s="44"/>
      <c r="AX803" s="44"/>
      <c r="AY803" s="44"/>
      <c r="AZ803" s="44"/>
      <c r="BA803" s="44"/>
      <c r="BB803" s="44"/>
      <c r="BC803" s="44"/>
      <c r="BD803" s="44"/>
      <c r="BE803" s="44"/>
      <c r="BF803" s="44"/>
    </row>
    <row r="804" spans="1:58" ht="13.5" customHeight="1">
      <c r="A804" s="45"/>
      <c r="B804" s="45"/>
      <c r="C804" s="45"/>
      <c r="D804" s="45"/>
      <c r="E804" s="44"/>
      <c r="F804" s="45"/>
      <c r="G804" s="45"/>
      <c r="H804" s="46"/>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c r="AP804" s="44"/>
      <c r="AQ804" s="44"/>
      <c r="AR804" s="44"/>
      <c r="AS804" s="44"/>
      <c r="AT804" s="44"/>
      <c r="AU804" s="44"/>
      <c r="AV804" s="44"/>
      <c r="AW804" s="44"/>
      <c r="AX804" s="44"/>
      <c r="AY804" s="44"/>
      <c r="AZ804" s="44"/>
      <c r="BA804" s="44"/>
      <c r="BB804" s="44"/>
      <c r="BC804" s="44"/>
      <c r="BD804" s="44"/>
      <c r="BE804" s="44"/>
      <c r="BF804" s="44"/>
    </row>
    <row r="805" spans="1:58" ht="13.5" customHeight="1">
      <c r="A805" s="45"/>
      <c r="B805" s="45"/>
      <c r="C805" s="45"/>
      <c r="D805" s="45"/>
      <c r="E805" s="44"/>
      <c r="F805" s="45"/>
      <c r="G805" s="45"/>
      <c r="H805" s="46"/>
      <c r="I805" s="44"/>
      <c r="J805" s="44"/>
      <c r="K805" s="44"/>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c r="AP805" s="44"/>
      <c r="AQ805" s="44"/>
      <c r="AR805" s="44"/>
      <c r="AS805" s="44"/>
      <c r="AT805" s="44"/>
      <c r="AU805" s="44"/>
      <c r="AV805" s="44"/>
      <c r="AW805" s="44"/>
      <c r="AX805" s="44"/>
      <c r="AY805" s="44"/>
      <c r="AZ805" s="44"/>
      <c r="BA805" s="44"/>
      <c r="BB805" s="44"/>
      <c r="BC805" s="44"/>
      <c r="BD805" s="44"/>
      <c r="BE805" s="44"/>
      <c r="BF805" s="44"/>
    </row>
    <row r="806" spans="1:58" ht="13.5" customHeight="1">
      <c r="A806" s="45"/>
      <c r="B806" s="45"/>
      <c r="C806" s="45"/>
      <c r="D806" s="45"/>
      <c r="E806" s="44"/>
      <c r="F806" s="45"/>
      <c r="G806" s="45"/>
      <c r="H806" s="46"/>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c r="AP806" s="44"/>
      <c r="AQ806" s="44"/>
      <c r="AR806" s="44"/>
      <c r="AS806" s="44"/>
      <c r="AT806" s="44"/>
      <c r="AU806" s="44"/>
      <c r="AV806" s="44"/>
      <c r="AW806" s="44"/>
      <c r="AX806" s="44"/>
      <c r="AY806" s="44"/>
      <c r="AZ806" s="44"/>
      <c r="BA806" s="44"/>
      <c r="BB806" s="44"/>
      <c r="BC806" s="44"/>
      <c r="BD806" s="44"/>
      <c r="BE806" s="44"/>
      <c r="BF806" s="44"/>
    </row>
    <row r="807" spans="1:58" ht="13.5" customHeight="1">
      <c r="A807" s="45"/>
      <c r="B807" s="45"/>
      <c r="C807" s="45"/>
      <c r="D807" s="45"/>
      <c r="E807" s="44"/>
      <c r="F807" s="45"/>
      <c r="G807" s="45"/>
      <c r="H807" s="46"/>
      <c r="I807" s="44"/>
      <c r="J807" s="44"/>
      <c r="K807" s="44"/>
      <c r="L807" s="44"/>
      <c r="M807" s="44"/>
      <c r="N807" s="44"/>
      <c r="O807" s="44"/>
      <c r="P807" s="44"/>
      <c r="Q807" s="44"/>
      <c r="R807" s="44"/>
      <c r="S807" s="44"/>
      <c r="T807" s="44"/>
      <c r="U807" s="44"/>
      <c r="V807" s="44"/>
      <c r="W807" s="44"/>
      <c r="X807" s="44"/>
      <c r="Y807" s="44"/>
      <c r="Z807" s="44"/>
      <c r="AA807" s="44"/>
      <c r="AB807" s="44"/>
      <c r="AC807" s="44"/>
      <c r="AD807" s="44"/>
      <c r="AE807" s="44"/>
      <c r="AF807" s="44"/>
      <c r="AG807" s="44"/>
      <c r="AH807" s="44"/>
      <c r="AI807" s="44"/>
      <c r="AJ807" s="44"/>
      <c r="AK807" s="44"/>
      <c r="AL807" s="44"/>
      <c r="AM807" s="44"/>
      <c r="AN807" s="44"/>
      <c r="AO807" s="44"/>
      <c r="AP807" s="44"/>
      <c r="AQ807" s="44"/>
      <c r="AR807" s="44"/>
      <c r="AS807" s="44"/>
      <c r="AT807" s="44"/>
      <c r="AU807" s="44"/>
      <c r="AV807" s="44"/>
      <c r="AW807" s="44"/>
      <c r="AX807" s="44"/>
      <c r="AY807" s="44"/>
      <c r="AZ807" s="44"/>
      <c r="BA807" s="44"/>
      <c r="BB807" s="44"/>
      <c r="BC807" s="44"/>
      <c r="BD807" s="44"/>
      <c r="BE807" s="44"/>
      <c r="BF807" s="44"/>
    </row>
    <row r="808" spans="1:58" ht="13.5" customHeight="1">
      <c r="A808" s="45"/>
      <c r="B808" s="45"/>
      <c r="C808" s="45"/>
      <c r="D808" s="45"/>
      <c r="E808" s="44"/>
      <c r="F808" s="45"/>
      <c r="G808" s="45"/>
      <c r="H808" s="46"/>
      <c r="I808" s="44"/>
      <c r="J808" s="44"/>
      <c r="K808" s="44"/>
      <c r="L808" s="44"/>
      <c r="M808" s="44"/>
      <c r="N808" s="44"/>
      <c r="O808" s="44"/>
      <c r="P808" s="44"/>
      <c r="Q808" s="44"/>
      <c r="R808" s="44"/>
      <c r="S808" s="44"/>
      <c r="T808" s="44"/>
      <c r="U808" s="44"/>
      <c r="V808" s="44"/>
      <c r="W808" s="44"/>
      <c r="X808" s="44"/>
      <c r="Y808" s="44"/>
      <c r="Z808" s="44"/>
      <c r="AA808" s="44"/>
      <c r="AB808" s="44"/>
      <c r="AC808" s="44"/>
      <c r="AD808" s="44"/>
      <c r="AE808" s="44"/>
      <c r="AF808" s="44"/>
      <c r="AG808" s="44"/>
      <c r="AH808" s="44"/>
      <c r="AI808" s="44"/>
      <c r="AJ808" s="44"/>
      <c r="AK808" s="44"/>
      <c r="AL808" s="44"/>
      <c r="AM808" s="44"/>
      <c r="AN808" s="44"/>
      <c r="AO808" s="44"/>
      <c r="AP808" s="44"/>
      <c r="AQ808" s="44"/>
      <c r="AR808" s="44"/>
      <c r="AS808" s="44"/>
      <c r="AT808" s="44"/>
      <c r="AU808" s="44"/>
      <c r="AV808" s="44"/>
      <c r="AW808" s="44"/>
      <c r="AX808" s="44"/>
      <c r="AY808" s="44"/>
      <c r="AZ808" s="44"/>
      <c r="BA808" s="44"/>
      <c r="BB808" s="44"/>
      <c r="BC808" s="44"/>
      <c r="BD808" s="44"/>
      <c r="BE808" s="44"/>
      <c r="BF808" s="44"/>
    </row>
    <row r="809" spans="1:58" ht="13.5" customHeight="1">
      <c r="A809" s="45"/>
      <c r="B809" s="45"/>
      <c r="C809" s="45"/>
      <c r="D809" s="45"/>
      <c r="E809" s="44"/>
      <c r="F809" s="45"/>
      <c r="G809" s="45"/>
      <c r="H809" s="46"/>
      <c r="I809" s="44"/>
      <c r="J809" s="44"/>
      <c r="K809" s="44"/>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c r="AP809" s="44"/>
      <c r="AQ809" s="44"/>
      <c r="AR809" s="44"/>
      <c r="AS809" s="44"/>
      <c r="AT809" s="44"/>
      <c r="AU809" s="44"/>
      <c r="AV809" s="44"/>
      <c r="AW809" s="44"/>
      <c r="AX809" s="44"/>
      <c r="AY809" s="44"/>
      <c r="AZ809" s="44"/>
      <c r="BA809" s="44"/>
      <c r="BB809" s="44"/>
      <c r="BC809" s="44"/>
      <c r="BD809" s="44"/>
      <c r="BE809" s="44"/>
      <c r="BF809" s="44"/>
    </row>
    <row r="810" spans="1:58" ht="13.5" customHeight="1">
      <c r="A810" s="45"/>
      <c r="B810" s="45"/>
      <c r="C810" s="45"/>
      <c r="D810" s="45"/>
      <c r="E810" s="44"/>
      <c r="F810" s="45"/>
      <c r="G810" s="45"/>
      <c r="H810" s="46"/>
      <c r="I810" s="44"/>
      <c r="J810" s="44"/>
      <c r="K810" s="44"/>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c r="AP810" s="44"/>
      <c r="AQ810" s="44"/>
      <c r="AR810" s="44"/>
      <c r="AS810" s="44"/>
      <c r="AT810" s="44"/>
      <c r="AU810" s="44"/>
      <c r="AV810" s="44"/>
      <c r="AW810" s="44"/>
      <c r="AX810" s="44"/>
      <c r="AY810" s="44"/>
      <c r="AZ810" s="44"/>
      <c r="BA810" s="44"/>
      <c r="BB810" s="44"/>
      <c r="BC810" s="44"/>
      <c r="BD810" s="44"/>
      <c r="BE810" s="44"/>
      <c r="BF810" s="44"/>
    </row>
    <row r="811" spans="1:58" ht="13.5" customHeight="1">
      <c r="A811" s="45"/>
      <c r="B811" s="45"/>
      <c r="C811" s="45"/>
      <c r="D811" s="45"/>
      <c r="E811" s="44"/>
      <c r="F811" s="45"/>
      <c r="G811" s="45"/>
      <c r="H811" s="46"/>
      <c r="I811" s="44"/>
      <c r="J811" s="44"/>
      <c r="K811" s="44"/>
      <c r="L811" s="44"/>
      <c r="M811" s="44"/>
      <c r="N811" s="44"/>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c r="AP811" s="44"/>
      <c r="AQ811" s="44"/>
      <c r="AR811" s="44"/>
      <c r="AS811" s="44"/>
      <c r="AT811" s="44"/>
      <c r="AU811" s="44"/>
      <c r="AV811" s="44"/>
      <c r="AW811" s="44"/>
      <c r="AX811" s="44"/>
      <c r="AY811" s="44"/>
      <c r="AZ811" s="44"/>
      <c r="BA811" s="44"/>
      <c r="BB811" s="44"/>
      <c r="BC811" s="44"/>
      <c r="BD811" s="44"/>
      <c r="BE811" s="44"/>
      <c r="BF811" s="44"/>
    </row>
    <row r="812" spans="1:58" ht="13.5" customHeight="1">
      <c r="A812" s="45"/>
      <c r="B812" s="45"/>
      <c r="C812" s="45"/>
      <c r="D812" s="45"/>
      <c r="E812" s="44"/>
      <c r="F812" s="45"/>
      <c r="G812" s="45"/>
      <c r="H812" s="46"/>
      <c r="I812" s="44"/>
      <c r="J812" s="44"/>
      <c r="K812" s="44"/>
      <c r="L812" s="44"/>
      <c r="M812" s="44"/>
      <c r="N812" s="44"/>
      <c r="O812" s="44"/>
      <c r="P812" s="44"/>
      <c r="Q812" s="44"/>
      <c r="R812" s="44"/>
      <c r="S812" s="44"/>
      <c r="T812" s="44"/>
      <c r="U812" s="44"/>
      <c r="V812" s="44"/>
      <c r="W812" s="44"/>
      <c r="X812" s="44"/>
      <c r="Y812" s="44"/>
      <c r="Z812" s="44"/>
      <c r="AA812" s="44"/>
      <c r="AB812" s="44"/>
      <c r="AC812" s="44"/>
      <c r="AD812" s="44"/>
      <c r="AE812" s="44"/>
      <c r="AF812" s="44"/>
      <c r="AG812" s="44"/>
      <c r="AH812" s="44"/>
      <c r="AI812" s="44"/>
      <c r="AJ812" s="44"/>
      <c r="AK812" s="44"/>
      <c r="AL812" s="44"/>
      <c r="AM812" s="44"/>
      <c r="AN812" s="44"/>
      <c r="AO812" s="44"/>
      <c r="AP812" s="44"/>
      <c r="AQ812" s="44"/>
      <c r="AR812" s="44"/>
      <c r="AS812" s="44"/>
      <c r="AT812" s="44"/>
      <c r="AU812" s="44"/>
      <c r="AV812" s="44"/>
      <c r="AW812" s="44"/>
      <c r="AX812" s="44"/>
      <c r="AY812" s="44"/>
      <c r="AZ812" s="44"/>
      <c r="BA812" s="44"/>
      <c r="BB812" s="44"/>
      <c r="BC812" s="44"/>
      <c r="BD812" s="44"/>
      <c r="BE812" s="44"/>
      <c r="BF812" s="44"/>
    </row>
    <row r="813" spans="1:58" ht="13.5" customHeight="1">
      <c r="A813" s="45"/>
      <c r="B813" s="45"/>
      <c r="C813" s="45"/>
      <c r="D813" s="45"/>
      <c r="E813" s="44"/>
      <c r="F813" s="45"/>
      <c r="G813" s="45"/>
      <c r="H813" s="46"/>
      <c r="I813" s="44"/>
      <c r="J813" s="44"/>
      <c r="K813" s="44"/>
      <c r="L813" s="44"/>
      <c r="M813" s="44"/>
      <c r="N813" s="44"/>
      <c r="O813" s="44"/>
      <c r="P813" s="44"/>
      <c r="Q813" s="44"/>
      <c r="R813" s="44"/>
      <c r="S813" s="44"/>
      <c r="T813" s="44"/>
      <c r="U813" s="44"/>
      <c r="V813" s="44"/>
      <c r="W813" s="44"/>
      <c r="X813" s="44"/>
      <c r="Y813" s="44"/>
      <c r="Z813" s="44"/>
      <c r="AA813" s="44"/>
      <c r="AB813" s="44"/>
      <c r="AC813" s="44"/>
      <c r="AD813" s="44"/>
      <c r="AE813" s="44"/>
      <c r="AF813" s="44"/>
      <c r="AG813" s="44"/>
      <c r="AH813" s="44"/>
      <c r="AI813" s="44"/>
      <c r="AJ813" s="44"/>
      <c r="AK813" s="44"/>
      <c r="AL813" s="44"/>
      <c r="AM813" s="44"/>
      <c r="AN813" s="44"/>
      <c r="AO813" s="44"/>
      <c r="AP813" s="44"/>
      <c r="AQ813" s="44"/>
      <c r="AR813" s="44"/>
      <c r="AS813" s="44"/>
      <c r="AT813" s="44"/>
      <c r="AU813" s="44"/>
      <c r="AV813" s="44"/>
      <c r="AW813" s="44"/>
      <c r="AX813" s="44"/>
      <c r="AY813" s="44"/>
      <c r="AZ813" s="44"/>
      <c r="BA813" s="44"/>
      <c r="BB813" s="44"/>
      <c r="BC813" s="44"/>
      <c r="BD813" s="44"/>
      <c r="BE813" s="44"/>
      <c r="BF813" s="44"/>
    </row>
    <row r="814" spans="1:58" ht="13.5" customHeight="1">
      <c r="A814" s="45"/>
      <c r="B814" s="45"/>
      <c r="C814" s="45"/>
      <c r="D814" s="45"/>
      <c r="E814" s="44"/>
      <c r="F814" s="45"/>
      <c r="G814" s="45"/>
      <c r="H814" s="46"/>
      <c r="I814" s="44"/>
      <c r="J814" s="44"/>
      <c r="K814" s="44"/>
      <c r="L814" s="44"/>
      <c r="M814" s="44"/>
      <c r="N814" s="44"/>
      <c r="O814" s="44"/>
      <c r="P814" s="44"/>
      <c r="Q814" s="44"/>
      <c r="R814" s="44"/>
      <c r="S814" s="44"/>
      <c r="T814" s="44"/>
      <c r="U814" s="44"/>
      <c r="V814" s="44"/>
      <c r="W814" s="44"/>
      <c r="X814" s="44"/>
      <c r="Y814" s="44"/>
      <c r="Z814" s="44"/>
      <c r="AA814" s="44"/>
      <c r="AB814" s="44"/>
      <c r="AC814" s="44"/>
      <c r="AD814" s="44"/>
      <c r="AE814" s="44"/>
      <c r="AF814" s="44"/>
      <c r="AG814" s="44"/>
      <c r="AH814" s="44"/>
      <c r="AI814" s="44"/>
      <c r="AJ814" s="44"/>
      <c r="AK814" s="44"/>
      <c r="AL814" s="44"/>
      <c r="AM814" s="44"/>
      <c r="AN814" s="44"/>
      <c r="AO814" s="44"/>
      <c r="AP814" s="44"/>
      <c r="AQ814" s="44"/>
      <c r="AR814" s="44"/>
      <c r="AS814" s="44"/>
      <c r="AT814" s="44"/>
      <c r="AU814" s="44"/>
      <c r="AV814" s="44"/>
      <c r="AW814" s="44"/>
      <c r="AX814" s="44"/>
      <c r="AY814" s="44"/>
      <c r="AZ814" s="44"/>
      <c r="BA814" s="44"/>
      <c r="BB814" s="44"/>
      <c r="BC814" s="44"/>
      <c r="BD814" s="44"/>
      <c r="BE814" s="44"/>
      <c r="BF814" s="44"/>
    </row>
    <row r="815" spans="1:58" ht="13.5" customHeight="1">
      <c r="A815" s="45"/>
      <c r="B815" s="45"/>
      <c r="C815" s="45"/>
      <c r="D815" s="45"/>
      <c r="E815" s="44"/>
      <c r="F815" s="45"/>
      <c r="G815" s="45"/>
      <c r="H815" s="46"/>
      <c r="I815" s="44"/>
      <c r="J815" s="44"/>
      <c r="K815" s="44"/>
      <c r="L815" s="44"/>
      <c r="M815" s="44"/>
      <c r="N815" s="44"/>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c r="AM815" s="44"/>
      <c r="AN815" s="44"/>
      <c r="AO815" s="44"/>
      <c r="AP815" s="44"/>
      <c r="AQ815" s="44"/>
      <c r="AR815" s="44"/>
      <c r="AS815" s="44"/>
      <c r="AT815" s="44"/>
      <c r="AU815" s="44"/>
      <c r="AV815" s="44"/>
      <c r="AW815" s="44"/>
      <c r="AX815" s="44"/>
      <c r="AY815" s="44"/>
      <c r="AZ815" s="44"/>
      <c r="BA815" s="44"/>
      <c r="BB815" s="44"/>
      <c r="BC815" s="44"/>
      <c r="BD815" s="44"/>
      <c r="BE815" s="44"/>
      <c r="BF815" s="44"/>
    </row>
    <row r="816" spans="1:58" ht="13.5" customHeight="1">
      <c r="A816" s="45"/>
      <c r="B816" s="45"/>
      <c r="C816" s="45"/>
      <c r="D816" s="45"/>
      <c r="E816" s="44"/>
      <c r="F816" s="45"/>
      <c r="G816" s="45"/>
      <c r="H816" s="46"/>
      <c r="I816" s="44"/>
      <c r="J816" s="44"/>
      <c r="K816" s="44"/>
      <c r="L816" s="44"/>
      <c r="M816" s="44"/>
      <c r="N816" s="44"/>
      <c r="O816" s="44"/>
      <c r="P816" s="44"/>
      <c r="Q816" s="44"/>
      <c r="R816" s="44"/>
      <c r="S816" s="44"/>
      <c r="T816" s="44"/>
      <c r="U816" s="44"/>
      <c r="V816" s="44"/>
      <c r="W816" s="44"/>
      <c r="X816" s="44"/>
      <c r="Y816" s="44"/>
      <c r="Z816" s="44"/>
      <c r="AA816" s="44"/>
      <c r="AB816" s="44"/>
      <c r="AC816" s="44"/>
      <c r="AD816" s="44"/>
      <c r="AE816" s="44"/>
      <c r="AF816" s="44"/>
      <c r="AG816" s="44"/>
      <c r="AH816" s="44"/>
      <c r="AI816" s="44"/>
      <c r="AJ816" s="44"/>
      <c r="AK816" s="44"/>
      <c r="AL816" s="44"/>
      <c r="AM816" s="44"/>
      <c r="AN816" s="44"/>
      <c r="AO816" s="44"/>
      <c r="AP816" s="44"/>
      <c r="AQ816" s="44"/>
      <c r="AR816" s="44"/>
      <c r="AS816" s="44"/>
      <c r="AT816" s="44"/>
      <c r="AU816" s="44"/>
      <c r="AV816" s="44"/>
      <c r="AW816" s="44"/>
      <c r="AX816" s="44"/>
      <c r="AY816" s="44"/>
      <c r="AZ816" s="44"/>
      <c r="BA816" s="44"/>
      <c r="BB816" s="44"/>
      <c r="BC816" s="44"/>
      <c r="BD816" s="44"/>
      <c r="BE816" s="44"/>
      <c r="BF816" s="44"/>
    </row>
    <row r="817" spans="1:58" ht="13.5" customHeight="1">
      <c r="A817" s="45"/>
      <c r="B817" s="45"/>
      <c r="C817" s="45"/>
      <c r="D817" s="45"/>
      <c r="E817" s="44"/>
      <c r="F817" s="45"/>
      <c r="G817" s="45"/>
      <c r="H817" s="46"/>
      <c r="I817" s="44"/>
      <c r="J817" s="44"/>
      <c r="K817" s="44"/>
      <c r="L817" s="44"/>
      <c r="M817" s="44"/>
      <c r="N817" s="44"/>
      <c r="O817" s="44"/>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c r="AM817" s="44"/>
      <c r="AN817" s="44"/>
      <c r="AO817" s="44"/>
      <c r="AP817" s="44"/>
      <c r="AQ817" s="44"/>
      <c r="AR817" s="44"/>
      <c r="AS817" s="44"/>
      <c r="AT817" s="44"/>
      <c r="AU817" s="44"/>
      <c r="AV817" s="44"/>
      <c r="AW817" s="44"/>
      <c r="AX817" s="44"/>
      <c r="AY817" s="44"/>
      <c r="AZ817" s="44"/>
      <c r="BA817" s="44"/>
      <c r="BB817" s="44"/>
      <c r="BC817" s="44"/>
      <c r="BD817" s="44"/>
      <c r="BE817" s="44"/>
      <c r="BF817" s="44"/>
    </row>
    <row r="818" spans="1:58" ht="13.5" customHeight="1">
      <c r="A818" s="45"/>
      <c r="B818" s="45"/>
      <c r="C818" s="45"/>
      <c r="D818" s="45"/>
      <c r="E818" s="44"/>
      <c r="F818" s="45"/>
      <c r="G818" s="45"/>
      <c r="H818" s="46"/>
      <c r="I818" s="44"/>
      <c r="J818" s="44"/>
      <c r="K818" s="44"/>
      <c r="L818" s="44"/>
      <c r="M818" s="44"/>
      <c r="N818" s="44"/>
      <c r="O818" s="44"/>
      <c r="P818" s="44"/>
      <c r="Q818" s="44"/>
      <c r="R818" s="44"/>
      <c r="S818" s="44"/>
      <c r="T818" s="44"/>
      <c r="U818" s="44"/>
      <c r="V818" s="44"/>
      <c r="W818" s="44"/>
      <c r="X818" s="44"/>
      <c r="Y818" s="44"/>
      <c r="Z818" s="44"/>
      <c r="AA818" s="44"/>
      <c r="AB818" s="44"/>
      <c r="AC818" s="44"/>
      <c r="AD818" s="44"/>
      <c r="AE818" s="44"/>
      <c r="AF818" s="44"/>
      <c r="AG818" s="44"/>
      <c r="AH818" s="44"/>
      <c r="AI818" s="44"/>
      <c r="AJ818" s="44"/>
      <c r="AK818" s="44"/>
      <c r="AL818" s="44"/>
      <c r="AM818" s="44"/>
      <c r="AN818" s="44"/>
      <c r="AO818" s="44"/>
      <c r="AP818" s="44"/>
      <c r="AQ818" s="44"/>
      <c r="AR818" s="44"/>
      <c r="AS818" s="44"/>
      <c r="AT818" s="44"/>
      <c r="AU818" s="44"/>
      <c r="AV818" s="44"/>
      <c r="AW818" s="44"/>
      <c r="AX818" s="44"/>
      <c r="AY818" s="44"/>
      <c r="AZ818" s="44"/>
      <c r="BA818" s="44"/>
      <c r="BB818" s="44"/>
      <c r="BC818" s="44"/>
      <c r="BD818" s="44"/>
      <c r="BE818" s="44"/>
      <c r="BF818" s="44"/>
    </row>
    <row r="819" spans="1:58" ht="13.5" customHeight="1">
      <c r="A819" s="45"/>
      <c r="B819" s="45"/>
      <c r="C819" s="45"/>
      <c r="D819" s="45"/>
      <c r="E819" s="44"/>
      <c r="F819" s="45"/>
      <c r="G819" s="45"/>
      <c r="H819" s="46"/>
      <c r="I819" s="44"/>
      <c r="J819" s="44"/>
      <c r="K819" s="44"/>
      <c r="L819" s="44"/>
      <c r="M819" s="44"/>
      <c r="N819" s="44"/>
      <c r="O819" s="44"/>
      <c r="P819" s="44"/>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c r="AP819" s="44"/>
      <c r="AQ819" s="44"/>
      <c r="AR819" s="44"/>
      <c r="AS819" s="44"/>
      <c r="AT819" s="44"/>
      <c r="AU819" s="44"/>
      <c r="AV819" s="44"/>
      <c r="AW819" s="44"/>
      <c r="AX819" s="44"/>
      <c r="AY819" s="44"/>
      <c r="AZ819" s="44"/>
      <c r="BA819" s="44"/>
      <c r="BB819" s="44"/>
      <c r="BC819" s="44"/>
      <c r="BD819" s="44"/>
      <c r="BE819" s="44"/>
      <c r="BF819" s="44"/>
    </row>
    <row r="820" spans="1:58" ht="13.5" customHeight="1">
      <c r="A820" s="45"/>
      <c r="B820" s="45"/>
      <c r="C820" s="45"/>
      <c r="D820" s="45"/>
      <c r="E820" s="44"/>
      <c r="F820" s="45"/>
      <c r="G820" s="45"/>
      <c r="H820" s="46"/>
      <c r="I820" s="44"/>
      <c r="J820" s="44"/>
      <c r="K820" s="44"/>
      <c r="L820" s="44"/>
      <c r="M820" s="44"/>
      <c r="N820" s="44"/>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c r="AP820" s="44"/>
      <c r="AQ820" s="44"/>
      <c r="AR820" s="44"/>
      <c r="AS820" s="44"/>
      <c r="AT820" s="44"/>
      <c r="AU820" s="44"/>
      <c r="AV820" s="44"/>
      <c r="AW820" s="44"/>
      <c r="AX820" s="44"/>
      <c r="AY820" s="44"/>
      <c r="AZ820" s="44"/>
      <c r="BA820" s="44"/>
      <c r="BB820" s="44"/>
      <c r="BC820" s="44"/>
      <c r="BD820" s="44"/>
      <c r="BE820" s="44"/>
      <c r="BF820" s="44"/>
    </row>
    <row r="821" spans="1:58" ht="13.5" customHeight="1">
      <c r="A821" s="45"/>
      <c r="B821" s="45"/>
      <c r="C821" s="45"/>
      <c r="D821" s="45"/>
      <c r="E821" s="44"/>
      <c r="F821" s="45"/>
      <c r="G821" s="45"/>
      <c r="H821" s="46"/>
      <c r="I821" s="44"/>
      <c r="J821" s="44"/>
      <c r="K821" s="44"/>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c r="AP821" s="44"/>
      <c r="AQ821" s="44"/>
      <c r="AR821" s="44"/>
      <c r="AS821" s="44"/>
      <c r="AT821" s="44"/>
      <c r="AU821" s="44"/>
      <c r="AV821" s="44"/>
      <c r="AW821" s="44"/>
      <c r="AX821" s="44"/>
      <c r="AY821" s="44"/>
      <c r="AZ821" s="44"/>
      <c r="BA821" s="44"/>
      <c r="BB821" s="44"/>
      <c r="BC821" s="44"/>
      <c r="BD821" s="44"/>
      <c r="BE821" s="44"/>
      <c r="BF821" s="44"/>
    </row>
    <row r="822" spans="1:58" ht="13.5" customHeight="1">
      <c r="A822" s="45"/>
      <c r="B822" s="45"/>
      <c r="C822" s="45"/>
      <c r="D822" s="45"/>
      <c r="E822" s="44"/>
      <c r="F822" s="45"/>
      <c r="G822" s="45"/>
      <c r="H822" s="46"/>
      <c r="I822" s="44"/>
      <c r="J822" s="44"/>
      <c r="K822" s="44"/>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c r="AP822" s="44"/>
      <c r="AQ822" s="44"/>
      <c r="AR822" s="44"/>
      <c r="AS822" s="44"/>
      <c r="AT822" s="44"/>
      <c r="AU822" s="44"/>
      <c r="AV822" s="44"/>
      <c r="AW822" s="44"/>
      <c r="AX822" s="44"/>
      <c r="AY822" s="44"/>
      <c r="AZ822" s="44"/>
      <c r="BA822" s="44"/>
      <c r="BB822" s="44"/>
      <c r="BC822" s="44"/>
      <c r="BD822" s="44"/>
      <c r="BE822" s="44"/>
      <c r="BF822" s="44"/>
    </row>
    <row r="823" spans="1:58" ht="13.5" customHeight="1">
      <c r="A823" s="45"/>
      <c r="B823" s="45"/>
      <c r="C823" s="45"/>
      <c r="D823" s="45"/>
      <c r="E823" s="44"/>
      <c r="F823" s="45"/>
      <c r="G823" s="45"/>
      <c r="H823" s="46"/>
      <c r="I823" s="44"/>
      <c r="J823" s="44"/>
      <c r="K823" s="44"/>
      <c r="L823" s="44"/>
      <c r="M823" s="44"/>
      <c r="N823" s="44"/>
      <c r="O823" s="44"/>
      <c r="P823" s="44"/>
      <c r="Q823" s="44"/>
      <c r="R823" s="44"/>
      <c r="S823" s="44"/>
      <c r="T823" s="44"/>
      <c r="U823" s="44"/>
      <c r="V823" s="44"/>
      <c r="W823" s="44"/>
      <c r="X823" s="44"/>
      <c r="Y823" s="44"/>
      <c r="Z823" s="44"/>
      <c r="AA823" s="44"/>
      <c r="AB823" s="44"/>
      <c r="AC823" s="44"/>
      <c r="AD823" s="44"/>
      <c r="AE823" s="44"/>
      <c r="AF823" s="44"/>
      <c r="AG823" s="44"/>
      <c r="AH823" s="44"/>
      <c r="AI823" s="44"/>
      <c r="AJ823" s="44"/>
      <c r="AK823" s="44"/>
      <c r="AL823" s="44"/>
      <c r="AM823" s="44"/>
      <c r="AN823" s="44"/>
      <c r="AO823" s="44"/>
      <c r="AP823" s="44"/>
      <c r="AQ823" s="44"/>
      <c r="AR823" s="44"/>
      <c r="AS823" s="44"/>
      <c r="AT823" s="44"/>
      <c r="AU823" s="44"/>
      <c r="AV823" s="44"/>
      <c r="AW823" s="44"/>
      <c r="AX823" s="44"/>
      <c r="AY823" s="44"/>
      <c r="AZ823" s="44"/>
      <c r="BA823" s="44"/>
      <c r="BB823" s="44"/>
      <c r="BC823" s="44"/>
      <c r="BD823" s="44"/>
      <c r="BE823" s="44"/>
      <c r="BF823" s="44"/>
    </row>
    <row r="824" spans="1:58" ht="13.5" customHeight="1">
      <c r="A824" s="45"/>
      <c r="B824" s="45"/>
      <c r="C824" s="45"/>
      <c r="D824" s="45"/>
      <c r="E824" s="44"/>
      <c r="F824" s="45"/>
      <c r="G824" s="45"/>
      <c r="H824" s="46"/>
      <c r="I824" s="44"/>
      <c r="J824" s="44"/>
      <c r="K824" s="44"/>
      <c r="L824" s="44"/>
      <c r="M824" s="44"/>
      <c r="N824" s="44"/>
      <c r="O824" s="44"/>
      <c r="P824" s="44"/>
      <c r="Q824" s="44"/>
      <c r="R824" s="44"/>
      <c r="S824" s="44"/>
      <c r="T824" s="44"/>
      <c r="U824" s="44"/>
      <c r="V824" s="44"/>
      <c r="W824" s="44"/>
      <c r="X824" s="44"/>
      <c r="Y824" s="44"/>
      <c r="Z824" s="44"/>
      <c r="AA824" s="44"/>
      <c r="AB824" s="44"/>
      <c r="AC824" s="44"/>
      <c r="AD824" s="44"/>
      <c r="AE824" s="44"/>
      <c r="AF824" s="44"/>
      <c r="AG824" s="44"/>
      <c r="AH824" s="44"/>
      <c r="AI824" s="44"/>
      <c r="AJ824" s="44"/>
      <c r="AK824" s="44"/>
      <c r="AL824" s="44"/>
      <c r="AM824" s="44"/>
      <c r="AN824" s="44"/>
      <c r="AO824" s="44"/>
      <c r="AP824" s="44"/>
      <c r="AQ824" s="44"/>
      <c r="AR824" s="44"/>
      <c r="AS824" s="44"/>
      <c r="AT824" s="44"/>
      <c r="AU824" s="44"/>
      <c r="AV824" s="44"/>
      <c r="AW824" s="44"/>
      <c r="AX824" s="44"/>
      <c r="AY824" s="44"/>
      <c r="AZ824" s="44"/>
      <c r="BA824" s="44"/>
      <c r="BB824" s="44"/>
      <c r="BC824" s="44"/>
      <c r="BD824" s="44"/>
      <c r="BE824" s="44"/>
      <c r="BF824" s="44"/>
    </row>
    <row r="825" spans="1:58" ht="13.5" customHeight="1">
      <c r="A825" s="45"/>
      <c r="B825" s="45"/>
      <c r="C825" s="45"/>
      <c r="D825" s="45"/>
      <c r="E825" s="44"/>
      <c r="F825" s="45"/>
      <c r="G825" s="45"/>
      <c r="H825" s="46"/>
      <c r="I825" s="44"/>
      <c r="J825" s="44"/>
      <c r="K825" s="44"/>
      <c r="L825" s="44"/>
      <c r="M825" s="44"/>
      <c r="N825" s="44"/>
      <c r="O825" s="44"/>
      <c r="P825" s="44"/>
      <c r="Q825" s="44"/>
      <c r="R825" s="44"/>
      <c r="S825" s="44"/>
      <c r="T825" s="44"/>
      <c r="U825" s="44"/>
      <c r="V825" s="44"/>
      <c r="W825" s="44"/>
      <c r="X825" s="44"/>
      <c r="Y825" s="44"/>
      <c r="Z825" s="44"/>
      <c r="AA825" s="44"/>
      <c r="AB825" s="44"/>
      <c r="AC825" s="44"/>
      <c r="AD825" s="44"/>
      <c r="AE825" s="44"/>
      <c r="AF825" s="44"/>
      <c r="AG825" s="44"/>
      <c r="AH825" s="44"/>
      <c r="AI825" s="44"/>
      <c r="AJ825" s="44"/>
      <c r="AK825" s="44"/>
      <c r="AL825" s="44"/>
      <c r="AM825" s="44"/>
      <c r="AN825" s="44"/>
      <c r="AO825" s="44"/>
      <c r="AP825" s="44"/>
      <c r="AQ825" s="44"/>
      <c r="AR825" s="44"/>
      <c r="AS825" s="44"/>
      <c r="AT825" s="44"/>
      <c r="AU825" s="44"/>
      <c r="AV825" s="44"/>
      <c r="AW825" s="44"/>
      <c r="AX825" s="44"/>
      <c r="AY825" s="44"/>
      <c r="AZ825" s="44"/>
      <c r="BA825" s="44"/>
      <c r="BB825" s="44"/>
      <c r="BC825" s="44"/>
      <c r="BD825" s="44"/>
      <c r="BE825" s="44"/>
      <c r="BF825" s="44"/>
    </row>
    <row r="826" spans="1:58" ht="13.5" customHeight="1">
      <c r="A826" s="45"/>
      <c r="B826" s="45"/>
      <c r="C826" s="45"/>
      <c r="D826" s="45"/>
      <c r="E826" s="44"/>
      <c r="F826" s="45"/>
      <c r="G826" s="45"/>
      <c r="H826" s="46"/>
      <c r="I826" s="44"/>
      <c r="J826" s="44"/>
      <c r="K826" s="44"/>
      <c r="L826" s="44"/>
      <c r="M826" s="44"/>
      <c r="N826" s="44"/>
      <c r="O826" s="44"/>
      <c r="P826" s="44"/>
      <c r="Q826" s="44"/>
      <c r="R826" s="44"/>
      <c r="S826" s="44"/>
      <c r="T826" s="44"/>
      <c r="U826" s="44"/>
      <c r="V826" s="44"/>
      <c r="W826" s="44"/>
      <c r="X826" s="44"/>
      <c r="Y826" s="44"/>
      <c r="Z826" s="44"/>
      <c r="AA826" s="44"/>
      <c r="AB826" s="44"/>
      <c r="AC826" s="44"/>
      <c r="AD826" s="44"/>
      <c r="AE826" s="44"/>
      <c r="AF826" s="44"/>
      <c r="AG826" s="44"/>
      <c r="AH826" s="44"/>
      <c r="AI826" s="44"/>
      <c r="AJ826" s="44"/>
      <c r="AK826" s="44"/>
      <c r="AL826" s="44"/>
      <c r="AM826" s="44"/>
      <c r="AN826" s="44"/>
      <c r="AO826" s="44"/>
      <c r="AP826" s="44"/>
      <c r="AQ826" s="44"/>
      <c r="AR826" s="44"/>
      <c r="AS826" s="44"/>
      <c r="AT826" s="44"/>
      <c r="AU826" s="44"/>
      <c r="AV826" s="44"/>
      <c r="AW826" s="44"/>
      <c r="AX826" s="44"/>
      <c r="AY826" s="44"/>
      <c r="AZ826" s="44"/>
      <c r="BA826" s="44"/>
      <c r="BB826" s="44"/>
      <c r="BC826" s="44"/>
      <c r="BD826" s="44"/>
      <c r="BE826" s="44"/>
      <c r="BF826" s="44"/>
    </row>
    <row r="827" spans="1:58" ht="13.5" customHeight="1">
      <c r="A827" s="45"/>
      <c r="B827" s="45"/>
      <c r="C827" s="45"/>
      <c r="D827" s="45"/>
      <c r="E827" s="44"/>
      <c r="F827" s="45"/>
      <c r="G827" s="45"/>
      <c r="H827" s="46"/>
      <c r="I827" s="44"/>
      <c r="J827" s="44"/>
      <c r="K827" s="44"/>
      <c r="L827" s="44"/>
      <c r="M827" s="44"/>
      <c r="N827" s="44"/>
      <c r="O827" s="44"/>
      <c r="P827" s="44"/>
      <c r="Q827" s="44"/>
      <c r="R827" s="44"/>
      <c r="S827" s="44"/>
      <c r="T827" s="44"/>
      <c r="U827" s="44"/>
      <c r="V827" s="44"/>
      <c r="W827" s="44"/>
      <c r="X827" s="44"/>
      <c r="Y827" s="44"/>
      <c r="Z827" s="44"/>
      <c r="AA827" s="44"/>
      <c r="AB827" s="44"/>
      <c r="AC827" s="44"/>
      <c r="AD827" s="44"/>
      <c r="AE827" s="44"/>
      <c r="AF827" s="44"/>
      <c r="AG827" s="44"/>
      <c r="AH827" s="44"/>
      <c r="AI827" s="44"/>
      <c r="AJ827" s="44"/>
      <c r="AK827" s="44"/>
      <c r="AL827" s="44"/>
      <c r="AM827" s="44"/>
      <c r="AN827" s="44"/>
      <c r="AO827" s="44"/>
      <c r="AP827" s="44"/>
      <c r="AQ827" s="44"/>
      <c r="AR827" s="44"/>
      <c r="AS827" s="44"/>
      <c r="AT827" s="44"/>
      <c r="AU827" s="44"/>
      <c r="AV827" s="44"/>
      <c r="AW827" s="44"/>
      <c r="AX827" s="44"/>
      <c r="AY827" s="44"/>
      <c r="AZ827" s="44"/>
      <c r="BA827" s="44"/>
      <c r="BB827" s="44"/>
      <c r="BC827" s="44"/>
      <c r="BD827" s="44"/>
      <c r="BE827" s="44"/>
      <c r="BF827" s="44"/>
    </row>
    <row r="828" spans="1:58" ht="13.5" customHeight="1">
      <c r="A828" s="45"/>
      <c r="B828" s="45"/>
      <c r="C828" s="45"/>
      <c r="D828" s="45"/>
      <c r="E828" s="44"/>
      <c r="F828" s="45"/>
      <c r="G828" s="45"/>
      <c r="H828" s="46"/>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c r="AP828" s="44"/>
      <c r="AQ828" s="44"/>
      <c r="AR828" s="44"/>
      <c r="AS828" s="44"/>
      <c r="AT828" s="44"/>
      <c r="AU828" s="44"/>
      <c r="AV828" s="44"/>
      <c r="AW828" s="44"/>
      <c r="AX828" s="44"/>
      <c r="AY828" s="44"/>
      <c r="AZ828" s="44"/>
      <c r="BA828" s="44"/>
      <c r="BB828" s="44"/>
      <c r="BC828" s="44"/>
      <c r="BD828" s="44"/>
      <c r="BE828" s="44"/>
      <c r="BF828" s="44"/>
    </row>
    <row r="829" spans="1:58" ht="13.5" customHeight="1">
      <c r="A829" s="45"/>
      <c r="B829" s="45"/>
      <c r="C829" s="45"/>
      <c r="D829" s="45"/>
      <c r="E829" s="44"/>
      <c r="F829" s="45"/>
      <c r="G829" s="45"/>
      <c r="H829" s="46"/>
      <c r="I829" s="44"/>
      <c r="J829" s="44"/>
      <c r="K829" s="44"/>
      <c r="L829" s="44"/>
      <c r="M829" s="44"/>
      <c r="N829" s="44"/>
      <c r="O829" s="44"/>
      <c r="P829" s="44"/>
      <c r="Q829" s="44"/>
      <c r="R829" s="44"/>
      <c r="S829" s="44"/>
      <c r="T829" s="44"/>
      <c r="U829" s="44"/>
      <c r="V829" s="44"/>
      <c r="W829" s="44"/>
      <c r="X829" s="44"/>
      <c r="Y829" s="44"/>
      <c r="Z829" s="44"/>
      <c r="AA829" s="44"/>
      <c r="AB829" s="44"/>
      <c r="AC829" s="44"/>
      <c r="AD829" s="44"/>
      <c r="AE829" s="44"/>
      <c r="AF829" s="44"/>
      <c r="AG829" s="44"/>
      <c r="AH829" s="44"/>
      <c r="AI829" s="44"/>
      <c r="AJ829" s="44"/>
      <c r="AK829" s="44"/>
      <c r="AL829" s="44"/>
      <c r="AM829" s="44"/>
      <c r="AN829" s="44"/>
      <c r="AO829" s="44"/>
      <c r="AP829" s="44"/>
      <c r="AQ829" s="44"/>
      <c r="AR829" s="44"/>
      <c r="AS829" s="44"/>
      <c r="AT829" s="44"/>
      <c r="AU829" s="44"/>
      <c r="AV829" s="44"/>
      <c r="AW829" s="44"/>
      <c r="AX829" s="44"/>
      <c r="AY829" s="44"/>
      <c r="AZ829" s="44"/>
      <c r="BA829" s="44"/>
      <c r="BB829" s="44"/>
      <c r="BC829" s="44"/>
      <c r="BD829" s="44"/>
      <c r="BE829" s="44"/>
      <c r="BF829" s="44"/>
    </row>
    <row r="830" spans="1:58" ht="13.5" customHeight="1">
      <c r="A830" s="45"/>
      <c r="B830" s="45"/>
      <c r="C830" s="45"/>
      <c r="D830" s="45"/>
      <c r="E830" s="44"/>
      <c r="F830" s="45"/>
      <c r="G830" s="45"/>
      <c r="H830" s="46"/>
      <c r="I830" s="44"/>
      <c r="J830" s="44"/>
      <c r="K830" s="44"/>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c r="AP830" s="44"/>
      <c r="AQ830" s="44"/>
      <c r="AR830" s="44"/>
      <c r="AS830" s="44"/>
      <c r="AT830" s="44"/>
      <c r="AU830" s="44"/>
      <c r="AV830" s="44"/>
      <c r="AW830" s="44"/>
      <c r="AX830" s="44"/>
      <c r="AY830" s="44"/>
      <c r="AZ830" s="44"/>
      <c r="BA830" s="44"/>
      <c r="BB830" s="44"/>
      <c r="BC830" s="44"/>
      <c r="BD830" s="44"/>
      <c r="BE830" s="44"/>
      <c r="BF830" s="44"/>
    </row>
    <row r="831" spans="1:58" ht="13.5" customHeight="1">
      <c r="A831" s="45"/>
      <c r="B831" s="45"/>
      <c r="C831" s="45"/>
      <c r="D831" s="45"/>
      <c r="E831" s="44"/>
      <c r="F831" s="45"/>
      <c r="G831" s="45"/>
      <c r="H831" s="46"/>
      <c r="I831" s="44"/>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c r="AP831" s="44"/>
      <c r="AQ831" s="44"/>
      <c r="AR831" s="44"/>
      <c r="AS831" s="44"/>
      <c r="AT831" s="44"/>
      <c r="AU831" s="44"/>
      <c r="AV831" s="44"/>
      <c r="AW831" s="44"/>
      <c r="AX831" s="44"/>
      <c r="AY831" s="44"/>
      <c r="AZ831" s="44"/>
      <c r="BA831" s="44"/>
      <c r="BB831" s="44"/>
      <c r="BC831" s="44"/>
      <c r="BD831" s="44"/>
      <c r="BE831" s="44"/>
      <c r="BF831" s="44"/>
    </row>
    <row r="832" spans="1:58" ht="13.5" customHeight="1">
      <c r="A832" s="45"/>
      <c r="B832" s="45"/>
      <c r="C832" s="45"/>
      <c r="D832" s="45"/>
      <c r="E832" s="44"/>
      <c r="F832" s="45"/>
      <c r="G832" s="45"/>
      <c r="H832" s="46"/>
      <c r="I832" s="44"/>
      <c r="J832" s="44"/>
      <c r="K832" s="44"/>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c r="AP832" s="44"/>
      <c r="AQ832" s="44"/>
      <c r="AR832" s="44"/>
      <c r="AS832" s="44"/>
      <c r="AT832" s="44"/>
      <c r="AU832" s="44"/>
      <c r="AV832" s="44"/>
      <c r="AW832" s="44"/>
      <c r="AX832" s="44"/>
      <c r="AY832" s="44"/>
      <c r="AZ832" s="44"/>
      <c r="BA832" s="44"/>
      <c r="BB832" s="44"/>
      <c r="BC832" s="44"/>
      <c r="BD832" s="44"/>
      <c r="BE832" s="44"/>
      <c r="BF832" s="44"/>
    </row>
    <row r="833" spans="1:58" ht="13.5" customHeight="1">
      <c r="A833" s="45"/>
      <c r="B833" s="45"/>
      <c r="C833" s="45"/>
      <c r="D833" s="45"/>
      <c r="E833" s="44"/>
      <c r="F833" s="45"/>
      <c r="G833" s="45"/>
      <c r="H833" s="46"/>
      <c r="I833" s="44"/>
      <c r="J833" s="44"/>
      <c r="K833" s="44"/>
      <c r="L833" s="44"/>
      <c r="M833" s="44"/>
      <c r="N833" s="44"/>
      <c r="O833" s="44"/>
      <c r="P833" s="44"/>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c r="AP833" s="44"/>
      <c r="AQ833" s="44"/>
      <c r="AR833" s="44"/>
      <c r="AS833" s="44"/>
      <c r="AT833" s="44"/>
      <c r="AU833" s="44"/>
      <c r="AV833" s="44"/>
      <c r="AW833" s="44"/>
      <c r="AX833" s="44"/>
      <c r="AY833" s="44"/>
      <c r="AZ833" s="44"/>
      <c r="BA833" s="44"/>
      <c r="BB833" s="44"/>
      <c r="BC833" s="44"/>
      <c r="BD833" s="44"/>
      <c r="BE833" s="44"/>
      <c r="BF833" s="44"/>
    </row>
    <row r="834" spans="1:58" ht="13.5" customHeight="1">
      <c r="A834" s="45"/>
      <c r="B834" s="45"/>
      <c r="C834" s="45"/>
      <c r="D834" s="45"/>
      <c r="E834" s="44"/>
      <c r="F834" s="45"/>
      <c r="G834" s="45"/>
      <c r="H834" s="46"/>
      <c r="I834" s="44"/>
      <c r="J834" s="44"/>
      <c r="K834" s="44"/>
      <c r="L834" s="44"/>
      <c r="M834" s="44"/>
      <c r="N834" s="44"/>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c r="AP834" s="44"/>
      <c r="AQ834" s="44"/>
      <c r="AR834" s="44"/>
      <c r="AS834" s="44"/>
      <c r="AT834" s="44"/>
      <c r="AU834" s="44"/>
      <c r="AV834" s="44"/>
      <c r="AW834" s="44"/>
      <c r="AX834" s="44"/>
      <c r="AY834" s="44"/>
      <c r="AZ834" s="44"/>
      <c r="BA834" s="44"/>
      <c r="BB834" s="44"/>
      <c r="BC834" s="44"/>
      <c r="BD834" s="44"/>
      <c r="BE834" s="44"/>
      <c r="BF834" s="44"/>
    </row>
    <row r="835" spans="1:58" ht="13.5" customHeight="1">
      <c r="A835" s="45"/>
      <c r="B835" s="45"/>
      <c r="C835" s="45"/>
      <c r="D835" s="45"/>
      <c r="E835" s="44"/>
      <c r="F835" s="45"/>
      <c r="G835" s="45"/>
      <c r="H835" s="46"/>
      <c r="I835" s="44"/>
      <c r="J835" s="44"/>
      <c r="K835" s="44"/>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c r="AP835" s="44"/>
      <c r="AQ835" s="44"/>
      <c r="AR835" s="44"/>
      <c r="AS835" s="44"/>
      <c r="AT835" s="44"/>
      <c r="AU835" s="44"/>
      <c r="AV835" s="44"/>
      <c r="AW835" s="44"/>
      <c r="AX835" s="44"/>
      <c r="AY835" s="44"/>
      <c r="AZ835" s="44"/>
      <c r="BA835" s="44"/>
      <c r="BB835" s="44"/>
      <c r="BC835" s="44"/>
      <c r="BD835" s="44"/>
      <c r="BE835" s="44"/>
      <c r="BF835" s="44"/>
    </row>
    <row r="836" spans="1:58" ht="13.5" customHeight="1">
      <c r="A836" s="45"/>
      <c r="B836" s="45"/>
      <c r="C836" s="45"/>
      <c r="D836" s="45"/>
      <c r="E836" s="44"/>
      <c r="F836" s="45"/>
      <c r="G836" s="45"/>
      <c r="H836" s="46"/>
      <c r="I836" s="44"/>
      <c r="J836" s="44"/>
      <c r="K836" s="44"/>
      <c r="L836" s="44"/>
      <c r="M836" s="44"/>
      <c r="N836" s="44"/>
      <c r="O836" s="44"/>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c r="AP836" s="44"/>
      <c r="AQ836" s="44"/>
      <c r="AR836" s="44"/>
      <c r="AS836" s="44"/>
      <c r="AT836" s="44"/>
      <c r="AU836" s="44"/>
      <c r="AV836" s="44"/>
      <c r="AW836" s="44"/>
      <c r="AX836" s="44"/>
      <c r="AY836" s="44"/>
      <c r="AZ836" s="44"/>
      <c r="BA836" s="44"/>
      <c r="BB836" s="44"/>
      <c r="BC836" s="44"/>
      <c r="BD836" s="44"/>
      <c r="BE836" s="44"/>
      <c r="BF836" s="44"/>
    </row>
    <row r="837" spans="1:58" ht="13.5" customHeight="1">
      <c r="A837" s="45"/>
      <c r="B837" s="45"/>
      <c r="C837" s="45"/>
      <c r="D837" s="45"/>
      <c r="E837" s="44"/>
      <c r="F837" s="45"/>
      <c r="G837" s="45"/>
      <c r="H837" s="46"/>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c r="AP837" s="44"/>
      <c r="AQ837" s="44"/>
      <c r="AR837" s="44"/>
      <c r="AS837" s="44"/>
      <c r="AT837" s="44"/>
      <c r="AU837" s="44"/>
      <c r="AV837" s="44"/>
      <c r="AW837" s="44"/>
      <c r="AX837" s="44"/>
      <c r="AY837" s="44"/>
      <c r="AZ837" s="44"/>
      <c r="BA837" s="44"/>
      <c r="BB837" s="44"/>
      <c r="BC837" s="44"/>
      <c r="BD837" s="44"/>
      <c r="BE837" s="44"/>
      <c r="BF837" s="44"/>
    </row>
    <row r="838" spans="1:58" ht="13.5" customHeight="1">
      <c r="A838" s="45"/>
      <c r="B838" s="45"/>
      <c r="C838" s="45"/>
      <c r="D838" s="45"/>
      <c r="E838" s="44"/>
      <c r="F838" s="45"/>
      <c r="G838" s="45"/>
      <c r="H838" s="46"/>
      <c r="I838" s="44"/>
      <c r="J838" s="44"/>
      <c r="K838" s="44"/>
      <c r="L838" s="44"/>
      <c r="M838" s="44"/>
      <c r="N838" s="44"/>
      <c r="O838" s="44"/>
      <c r="P838" s="44"/>
      <c r="Q838" s="44"/>
      <c r="R838" s="44"/>
      <c r="S838" s="44"/>
      <c r="T838" s="44"/>
      <c r="U838" s="44"/>
      <c r="V838" s="44"/>
      <c r="W838" s="44"/>
      <c r="X838" s="44"/>
      <c r="Y838" s="44"/>
      <c r="Z838" s="44"/>
      <c r="AA838" s="44"/>
      <c r="AB838" s="44"/>
      <c r="AC838" s="44"/>
      <c r="AD838" s="44"/>
      <c r="AE838" s="44"/>
      <c r="AF838" s="44"/>
      <c r="AG838" s="44"/>
      <c r="AH838" s="44"/>
      <c r="AI838" s="44"/>
      <c r="AJ838" s="44"/>
      <c r="AK838" s="44"/>
      <c r="AL838" s="44"/>
      <c r="AM838" s="44"/>
      <c r="AN838" s="44"/>
      <c r="AO838" s="44"/>
      <c r="AP838" s="44"/>
      <c r="AQ838" s="44"/>
      <c r="AR838" s="44"/>
      <c r="AS838" s="44"/>
      <c r="AT838" s="44"/>
      <c r="AU838" s="44"/>
      <c r="AV838" s="44"/>
      <c r="AW838" s="44"/>
      <c r="AX838" s="44"/>
      <c r="AY838" s="44"/>
      <c r="AZ838" s="44"/>
      <c r="BA838" s="44"/>
      <c r="BB838" s="44"/>
      <c r="BC838" s="44"/>
      <c r="BD838" s="44"/>
      <c r="BE838" s="44"/>
      <c r="BF838" s="44"/>
    </row>
    <row r="839" spans="1:58" ht="13.5" customHeight="1">
      <c r="A839" s="45"/>
      <c r="B839" s="45"/>
      <c r="C839" s="45"/>
      <c r="D839" s="45"/>
      <c r="E839" s="44"/>
      <c r="F839" s="45"/>
      <c r="G839" s="45"/>
      <c r="H839" s="46"/>
      <c r="I839" s="44"/>
      <c r="J839" s="44"/>
      <c r="K839" s="44"/>
      <c r="L839" s="44"/>
      <c r="M839" s="44"/>
      <c r="N839" s="44"/>
      <c r="O839" s="44"/>
      <c r="P839" s="44"/>
      <c r="Q839" s="44"/>
      <c r="R839" s="44"/>
      <c r="S839" s="44"/>
      <c r="T839" s="44"/>
      <c r="U839" s="44"/>
      <c r="V839" s="44"/>
      <c r="W839" s="44"/>
      <c r="X839" s="44"/>
      <c r="Y839" s="44"/>
      <c r="Z839" s="44"/>
      <c r="AA839" s="44"/>
      <c r="AB839" s="44"/>
      <c r="AC839" s="44"/>
      <c r="AD839" s="44"/>
      <c r="AE839" s="44"/>
      <c r="AF839" s="44"/>
      <c r="AG839" s="44"/>
      <c r="AH839" s="44"/>
      <c r="AI839" s="44"/>
      <c r="AJ839" s="44"/>
      <c r="AK839" s="44"/>
      <c r="AL839" s="44"/>
      <c r="AM839" s="44"/>
      <c r="AN839" s="44"/>
      <c r="AO839" s="44"/>
      <c r="AP839" s="44"/>
      <c r="AQ839" s="44"/>
      <c r="AR839" s="44"/>
      <c r="AS839" s="44"/>
      <c r="AT839" s="44"/>
      <c r="AU839" s="44"/>
      <c r="AV839" s="44"/>
      <c r="AW839" s="44"/>
      <c r="AX839" s="44"/>
      <c r="AY839" s="44"/>
      <c r="AZ839" s="44"/>
      <c r="BA839" s="44"/>
      <c r="BB839" s="44"/>
      <c r="BC839" s="44"/>
      <c r="BD839" s="44"/>
      <c r="BE839" s="44"/>
      <c r="BF839" s="44"/>
    </row>
    <row r="840" spans="1:58" ht="13.5" customHeight="1">
      <c r="A840" s="45"/>
      <c r="B840" s="45"/>
      <c r="C840" s="45"/>
      <c r="D840" s="45"/>
      <c r="E840" s="44"/>
      <c r="F840" s="45"/>
      <c r="G840" s="45"/>
      <c r="H840" s="46"/>
      <c r="I840" s="44"/>
      <c r="J840" s="44"/>
      <c r="K840" s="44"/>
      <c r="L840" s="44"/>
      <c r="M840" s="44"/>
      <c r="N840" s="44"/>
      <c r="O840" s="44"/>
      <c r="P840" s="44"/>
      <c r="Q840" s="44"/>
      <c r="R840" s="44"/>
      <c r="S840" s="44"/>
      <c r="T840" s="44"/>
      <c r="U840" s="44"/>
      <c r="V840" s="44"/>
      <c r="W840" s="44"/>
      <c r="X840" s="44"/>
      <c r="Y840" s="44"/>
      <c r="Z840" s="44"/>
      <c r="AA840" s="44"/>
      <c r="AB840" s="44"/>
      <c r="AC840" s="44"/>
      <c r="AD840" s="44"/>
      <c r="AE840" s="44"/>
      <c r="AF840" s="44"/>
      <c r="AG840" s="44"/>
      <c r="AH840" s="44"/>
      <c r="AI840" s="44"/>
      <c r="AJ840" s="44"/>
      <c r="AK840" s="44"/>
      <c r="AL840" s="44"/>
      <c r="AM840" s="44"/>
      <c r="AN840" s="44"/>
      <c r="AO840" s="44"/>
      <c r="AP840" s="44"/>
      <c r="AQ840" s="44"/>
      <c r="AR840" s="44"/>
      <c r="AS840" s="44"/>
      <c r="AT840" s="44"/>
      <c r="AU840" s="44"/>
      <c r="AV840" s="44"/>
      <c r="AW840" s="44"/>
      <c r="AX840" s="44"/>
      <c r="AY840" s="44"/>
      <c r="AZ840" s="44"/>
      <c r="BA840" s="44"/>
      <c r="BB840" s="44"/>
      <c r="BC840" s="44"/>
      <c r="BD840" s="44"/>
      <c r="BE840" s="44"/>
      <c r="BF840" s="44"/>
    </row>
    <row r="841" spans="1:58" ht="13.5" customHeight="1">
      <c r="A841" s="45"/>
      <c r="B841" s="45"/>
      <c r="C841" s="45"/>
      <c r="D841" s="45"/>
      <c r="E841" s="44"/>
      <c r="F841" s="45"/>
      <c r="G841" s="45"/>
      <c r="H841" s="46"/>
      <c r="I841" s="44"/>
      <c r="J841" s="44"/>
      <c r="K841" s="44"/>
      <c r="L841" s="44"/>
      <c r="M841" s="44"/>
      <c r="N841" s="44"/>
      <c r="O841" s="44"/>
      <c r="P841" s="44"/>
      <c r="Q841" s="44"/>
      <c r="R841" s="44"/>
      <c r="S841" s="44"/>
      <c r="T841" s="44"/>
      <c r="U841" s="44"/>
      <c r="V841" s="44"/>
      <c r="W841" s="44"/>
      <c r="X841" s="44"/>
      <c r="Y841" s="44"/>
      <c r="Z841" s="44"/>
      <c r="AA841" s="44"/>
      <c r="AB841" s="44"/>
      <c r="AC841" s="44"/>
      <c r="AD841" s="44"/>
      <c r="AE841" s="44"/>
      <c r="AF841" s="44"/>
      <c r="AG841" s="44"/>
      <c r="AH841" s="44"/>
      <c r="AI841" s="44"/>
      <c r="AJ841" s="44"/>
      <c r="AK841" s="44"/>
      <c r="AL841" s="44"/>
      <c r="AM841" s="44"/>
      <c r="AN841" s="44"/>
      <c r="AO841" s="44"/>
      <c r="AP841" s="44"/>
      <c r="AQ841" s="44"/>
      <c r="AR841" s="44"/>
      <c r="AS841" s="44"/>
      <c r="AT841" s="44"/>
      <c r="AU841" s="44"/>
      <c r="AV841" s="44"/>
      <c r="AW841" s="44"/>
      <c r="AX841" s="44"/>
      <c r="AY841" s="44"/>
      <c r="AZ841" s="44"/>
      <c r="BA841" s="44"/>
      <c r="BB841" s="44"/>
      <c r="BC841" s="44"/>
      <c r="BD841" s="44"/>
      <c r="BE841" s="44"/>
      <c r="BF841" s="44"/>
    </row>
    <row r="842" spans="1:58" ht="13.5" customHeight="1">
      <c r="A842" s="45"/>
      <c r="B842" s="45"/>
      <c r="C842" s="45"/>
      <c r="D842" s="45"/>
      <c r="E842" s="44"/>
      <c r="F842" s="45"/>
      <c r="G842" s="45"/>
      <c r="H842" s="46"/>
      <c r="I842" s="44"/>
      <c r="J842" s="44"/>
      <c r="K842" s="44"/>
      <c r="L842" s="44"/>
      <c r="M842" s="44"/>
      <c r="N842" s="44"/>
      <c r="O842" s="44"/>
      <c r="P842" s="44"/>
      <c r="Q842" s="44"/>
      <c r="R842" s="44"/>
      <c r="S842" s="44"/>
      <c r="T842" s="44"/>
      <c r="U842" s="44"/>
      <c r="V842" s="44"/>
      <c r="W842" s="44"/>
      <c r="X842" s="44"/>
      <c r="Y842" s="44"/>
      <c r="Z842" s="44"/>
      <c r="AA842" s="44"/>
      <c r="AB842" s="44"/>
      <c r="AC842" s="44"/>
      <c r="AD842" s="44"/>
      <c r="AE842" s="44"/>
      <c r="AF842" s="44"/>
      <c r="AG842" s="44"/>
      <c r="AH842" s="44"/>
      <c r="AI842" s="44"/>
      <c r="AJ842" s="44"/>
      <c r="AK842" s="44"/>
      <c r="AL842" s="44"/>
      <c r="AM842" s="44"/>
      <c r="AN842" s="44"/>
      <c r="AO842" s="44"/>
      <c r="AP842" s="44"/>
      <c r="AQ842" s="44"/>
      <c r="AR842" s="44"/>
      <c r="AS842" s="44"/>
      <c r="AT842" s="44"/>
      <c r="AU842" s="44"/>
      <c r="AV842" s="44"/>
      <c r="AW842" s="44"/>
      <c r="AX842" s="44"/>
      <c r="AY842" s="44"/>
      <c r="AZ842" s="44"/>
      <c r="BA842" s="44"/>
      <c r="BB842" s="44"/>
      <c r="BC842" s="44"/>
      <c r="BD842" s="44"/>
      <c r="BE842" s="44"/>
      <c r="BF842" s="44"/>
    </row>
    <row r="843" spans="1:58" ht="13.5" customHeight="1">
      <c r="A843" s="45"/>
      <c r="B843" s="45"/>
      <c r="C843" s="45"/>
      <c r="D843" s="45"/>
      <c r="E843" s="44"/>
      <c r="F843" s="45"/>
      <c r="G843" s="45"/>
      <c r="H843" s="46"/>
      <c r="I843" s="44"/>
      <c r="J843" s="44"/>
      <c r="K843" s="44"/>
      <c r="L843" s="44"/>
      <c r="M843" s="44"/>
      <c r="N843" s="44"/>
      <c r="O843" s="44"/>
      <c r="P843" s="44"/>
      <c r="Q843" s="44"/>
      <c r="R843" s="44"/>
      <c r="S843" s="44"/>
      <c r="T843" s="44"/>
      <c r="U843" s="44"/>
      <c r="V843" s="44"/>
      <c r="W843" s="44"/>
      <c r="X843" s="44"/>
      <c r="Y843" s="44"/>
      <c r="Z843" s="44"/>
      <c r="AA843" s="44"/>
      <c r="AB843" s="44"/>
      <c r="AC843" s="44"/>
      <c r="AD843" s="44"/>
      <c r="AE843" s="44"/>
      <c r="AF843" s="44"/>
      <c r="AG843" s="44"/>
      <c r="AH843" s="44"/>
      <c r="AI843" s="44"/>
      <c r="AJ843" s="44"/>
      <c r="AK843" s="44"/>
      <c r="AL843" s="44"/>
      <c r="AM843" s="44"/>
      <c r="AN843" s="44"/>
      <c r="AO843" s="44"/>
      <c r="AP843" s="44"/>
      <c r="AQ843" s="44"/>
      <c r="AR843" s="44"/>
      <c r="AS843" s="44"/>
      <c r="AT843" s="44"/>
      <c r="AU843" s="44"/>
      <c r="AV843" s="44"/>
      <c r="AW843" s="44"/>
      <c r="AX843" s="44"/>
      <c r="AY843" s="44"/>
      <c r="AZ843" s="44"/>
      <c r="BA843" s="44"/>
      <c r="BB843" s="44"/>
      <c r="BC843" s="44"/>
      <c r="BD843" s="44"/>
      <c r="BE843" s="44"/>
      <c r="BF843" s="44"/>
    </row>
    <row r="844" spans="1:58" ht="13.5" customHeight="1">
      <c r="A844" s="45"/>
      <c r="B844" s="45"/>
      <c r="C844" s="45"/>
      <c r="D844" s="45"/>
      <c r="E844" s="44"/>
      <c r="F844" s="45"/>
      <c r="G844" s="45"/>
      <c r="H844" s="46"/>
      <c r="I844" s="44"/>
      <c r="J844" s="44"/>
      <c r="K844" s="44"/>
      <c r="L844" s="44"/>
      <c r="M844" s="44"/>
      <c r="N844" s="44"/>
      <c r="O844" s="44"/>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c r="AP844" s="44"/>
      <c r="AQ844" s="44"/>
      <c r="AR844" s="44"/>
      <c r="AS844" s="44"/>
      <c r="AT844" s="44"/>
      <c r="AU844" s="44"/>
      <c r="AV844" s="44"/>
      <c r="AW844" s="44"/>
      <c r="AX844" s="44"/>
      <c r="AY844" s="44"/>
      <c r="AZ844" s="44"/>
      <c r="BA844" s="44"/>
      <c r="BB844" s="44"/>
      <c r="BC844" s="44"/>
      <c r="BD844" s="44"/>
      <c r="BE844" s="44"/>
      <c r="BF844" s="44"/>
    </row>
    <row r="845" spans="1:58" ht="13.5" customHeight="1">
      <c r="A845" s="45"/>
      <c r="B845" s="45"/>
      <c r="C845" s="45"/>
      <c r="D845" s="45"/>
      <c r="E845" s="44"/>
      <c r="F845" s="45"/>
      <c r="G845" s="45"/>
      <c r="H845" s="46"/>
      <c r="I845" s="44"/>
      <c r="J845" s="44"/>
      <c r="K845" s="44"/>
      <c r="L845" s="44"/>
      <c r="M845" s="44"/>
      <c r="N845" s="44"/>
      <c r="O845" s="44"/>
      <c r="P845" s="44"/>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c r="AP845" s="44"/>
      <c r="AQ845" s="44"/>
      <c r="AR845" s="44"/>
      <c r="AS845" s="44"/>
      <c r="AT845" s="44"/>
      <c r="AU845" s="44"/>
      <c r="AV845" s="44"/>
      <c r="AW845" s="44"/>
      <c r="AX845" s="44"/>
      <c r="AY845" s="44"/>
      <c r="AZ845" s="44"/>
      <c r="BA845" s="44"/>
      <c r="BB845" s="44"/>
      <c r="BC845" s="44"/>
      <c r="BD845" s="44"/>
      <c r="BE845" s="44"/>
      <c r="BF845" s="44"/>
    </row>
    <row r="846" spans="1:58" ht="13.5" customHeight="1">
      <c r="A846" s="45"/>
      <c r="B846" s="45"/>
      <c r="C846" s="45"/>
      <c r="D846" s="45"/>
      <c r="E846" s="44"/>
      <c r="F846" s="45"/>
      <c r="G846" s="45"/>
      <c r="H846" s="46"/>
      <c r="I846" s="44"/>
      <c r="J846" s="44"/>
      <c r="K846" s="44"/>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c r="AP846" s="44"/>
      <c r="AQ846" s="44"/>
      <c r="AR846" s="44"/>
      <c r="AS846" s="44"/>
      <c r="AT846" s="44"/>
      <c r="AU846" s="44"/>
      <c r="AV846" s="44"/>
      <c r="AW846" s="44"/>
      <c r="AX846" s="44"/>
      <c r="AY846" s="44"/>
      <c r="AZ846" s="44"/>
      <c r="BA846" s="44"/>
      <c r="BB846" s="44"/>
      <c r="BC846" s="44"/>
      <c r="BD846" s="44"/>
      <c r="BE846" s="44"/>
      <c r="BF846" s="44"/>
    </row>
    <row r="847" spans="1:58" ht="13.5" customHeight="1">
      <c r="A847" s="45"/>
      <c r="B847" s="45"/>
      <c r="C847" s="45"/>
      <c r="D847" s="45"/>
      <c r="E847" s="44"/>
      <c r="F847" s="45"/>
      <c r="G847" s="45"/>
      <c r="H847" s="46"/>
      <c r="I847" s="44"/>
      <c r="J847" s="44"/>
      <c r="K847" s="44"/>
      <c r="L847" s="44"/>
      <c r="M847" s="44"/>
      <c r="N847" s="44"/>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c r="AP847" s="44"/>
      <c r="AQ847" s="44"/>
      <c r="AR847" s="44"/>
      <c r="AS847" s="44"/>
      <c r="AT847" s="44"/>
      <c r="AU847" s="44"/>
      <c r="AV847" s="44"/>
      <c r="AW847" s="44"/>
      <c r="AX847" s="44"/>
      <c r="AY847" s="44"/>
      <c r="AZ847" s="44"/>
      <c r="BA847" s="44"/>
      <c r="BB847" s="44"/>
      <c r="BC847" s="44"/>
      <c r="BD847" s="44"/>
      <c r="BE847" s="44"/>
      <c r="BF847" s="44"/>
    </row>
    <row r="848" spans="1:58" ht="13.5" customHeight="1">
      <c r="A848" s="45"/>
      <c r="B848" s="45"/>
      <c r="C848" s="45"/>
      <c r="D848" s="45"/>
      <c r="E848" s="44"/>
      <c r="F848" s="45"/>
      <c r="G848" s="45"/>
      <c r="H848" s="46"/>
      <c r="I848" s="44"/>
      <c r="J848" s="44"/>
      <c r="K848" s="44"/>
      <c r="L848" s="44"/>
      <c r="M848" s="44"/>
      <c r="N848" s="44"/>
      <c r="O848" s="44"/>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c r="AP848" s="44"/>
      <c r="AQ848" s="44"/>
      <c r="AR848" s="44"/>
      <c r="AS848" s="44"/>
      <c r="AT848" s="44"/>
      <c r="AU848" s="44"/>
      <c r="AV848" s="44"/>
      <c r="AW848" s="44"/>
      <c r="AX848" s="44"/>
      <c r="AY848" s="44"/>
      <c r="AZ848" s="44"/>
      <c r="BA848" s="44"/>
      <c r="BB848" s="44"/>
      <c r="BC848" s="44"/>
      <c r="BD848" s="44"/>
      <c r="BE848" s="44"/>
      <c r="BF848" s="44"/>
    </row>
    <row r="849" spans="1:58" ht="13.5" customHeight="1">
      <c r="A849" s="45"/>
      <c r="B849" s="45"/>
      <c r="C849" s="45"/>
      <c r="D849" s="45"/>
      <c r="E849" s="44"/>
      <c r="F849" s="45"/>
      <c r="G849" s="45"/>
      <c r="H849" s="46"/>
      <c r="I849" s="44"/>
      <c r="J849" s="44"/>
      <c r="K849" s="44"/>
      <c r="L849" s="44"/>
      <c r="M849" s="44"/>
      <c r="N849" s="44"/>
      <c r="O849" s="44"/>
      <c r="P849" s="44"/>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c r="AP849" s="44"/>
      <c r="AQ849" s="44"/>
      <c r="AR849" s="44"/>
      <c r="AS849" s="44"/>
      <c r="AT849" s="44"/>
      <c r="AU849" s="44"/>
      <c r="AV849" s="44"/>
      <c r="AW849" s="44"/>
      <c r="AX849" s="44"/>
      <c r="AY849" s="44"/>
      <c r="AZ849" s="44"/>
      <c r="BA849" s="44"/>
      <c r="BB849" s="44"/>
      <c r="BC849" s="44"/>
      <c r="BD849" s="44"/>
      <c r="BE849" s="44"/>
      <c r="BF849" s="44"/>
    </row>
    <row r="850" spans="1:58" ht="13.5" customHeight="1">
      <c r="A850" s="45"/>
      <c r="B850" s="45"/>
      <c r="C850" s="45"/>
      <c r="D850" s="45"/>
      <c r="E850" s="44"/>
      <c r="F850" s="45"/>
      <c r="G850" s="45"/>
      <c r="H850" s="46"/>
      <c r="I850" s="44"/>
      <c r="J850" s="44"/>
      <c r="K850" s="44"/>
      <c r="L850" s="44"/>
      <c r="M850" s="44"/>
      <c r="N850" s="44"/>
      <c r="O850" s="44"/>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c r="AP850" s="44"/>
      <c r="AQ850" s="44"/>
      <c r="AR850" s="44"/>
      <c r="AS850" s="44"/>
      <c r="AT850" s="44"/>
      <c r="AU850" s="44"/>
      <c r="AV850" s="44"/>
      <c r="AW850" s="44"/>
      <c r="AX850" s="44"/>
      <c r="AY850" s="44"/>
      <c r="AZ850" s="44"/>
      <c r="BA850" s="44"/>
      <c r="BB850" s="44"/>
      <c r="BC850" s="44"/>
      <c r="BD850" s="44"/>
      <c r="BE850" s="44"/>
      <c r="BF850" s="44"/>
    </row>
    <row r="851" spans="1:58" ht="13.5" customHeight="1">
      <c r="A851" s="45"/>
      <c r="B851" s="45"/>
      <c r="C851" s="45"/>
      <c r="D851" s="45"/>
      <c r="E851" s="44"/>
      <c r="F851" s="45"/>
      <c r="G851" s="45"/>
      <c r="H851" s="46"/>
      <c r="I851" s="44"/>
      <c r="J851" s="44"/>
      <c r="K851" s="44"/>
      <c r="L851" s="44"/>
      <c r="M851" s="44"/>
      <c r="N851" s="44"/>
      <c r="O851" s="44"/>
      <c r="P851" s="44"/>
      <c r="Q851" s="44"/>
      <c r="R851" s="44"/>
      <c r="S851" s="44"/>
      <c r="T851" s="44"/>
      <c r="U851" s="44"/>
      <c r="V851" s="44"/>
      <c r="W851" s="44"/>
      <c r="X851" s="44"/>
      <c r="Y851" s="44"/>
      <c r="Z851" s="44"/>
      <c r="AA851" s="44"/>
      <c r="AB851" s="44"/>
      <c r="AC851" s="44"/>
      <c r="AD851" s="44"/>
      <c r="AE851" s="44"/>
      <c r="AF851" s="44"/>
      <c r="AG851" s="44"/>
      <c r="AH851" s="44"/>
      <c r="AI851" s="44"/>
      <c r="AJ851" s="44"/>
      <c r="AK851" s="44"/>
      <c r="AL851" s="44"/>
      <c r="AM851" s="44"/>
      <c r="AN851" s="44"/>
      <c r="AO851" s="44"/>
      <c r="AP851" s="44"/>
      <c r="AQ851" s="44"/>
      <c r="AR851" s="44"/>
      <c r="AS851" s="44"/>
      <c r="AT851" s="44"/>
      <c r="AU851" s="44"/>
      <c r="AV851" s="44"/>
      <c r="AW851" s="44"/>
      <c r="AX851" s="44"/>
      <c r="AY851" s="44"/>
      <c r="AZ851" s="44"/>
      <c r="BA851" s="44"/>
      <c r="BB851" s="44"/>
      <c r="BC851" s="44"/>
      <c r="BD851" s="44"/>
      <c r="BE851" s="44"/>
      <c r="BF851" s="44"/>
    </row>
    <row r="852" spans="1:58" ht="13.5" customHeight="1">
      <c r="A852" s="45"/>
      <c r="B852" s="45"/>
      <c r="C852" s="45"/>
      <c r="D852" s="45"/>
      <c r="E852" s="44"/>
      <c r="F852" s="45"/>
      <c r="G852" s="45"/>
      <c r="H852" s="46"/>
      <c r="I852" s="44"/>
      <c r="J852" s="44"/>
      <c r="K852" s="44"/>
      <c r="L852" s="44"/>
      <c r="M852" s="44"/>
      <c r="N852" s="44"/>
      <c r="O852" s="44"/>
      <c r="P852" s="44"/>
      <c r="Q852" s="44"/>
      <c r="R852" s="44"/>
      <c r="S852" s="44"/>
      <c r="T852" s="44"/>
      <c r="U852" s="44"/>
      <c r="V852" s="44"/>
      <c r="W852" s="44"/>
      <c r="X852" s="44"/>
      <c r="Y852" s="44"/>
      <c r="Z852" s="44"/>
      <c r="AA852" s="44"/>
      <c r="AB852" s="44"/>
      <c r="AC852" s="44"/>
      <c r="AD852" s="44"/>
      <c r="AE852" s="44"/>
      <c r="AF852" s="44"/>
      <c r="AG852" s="44"/>
      <c r="AH852" s="44"/>
      <c r="AI852" s="44"/>
      <c r="AJ852" s="44"/>
      <c r="AK852" s="44"/>
      <c r="AL852" s="44"/>
      <c r="AM852" s="44"/>
      <c r="AN852" s="44"/>
      <c r="AO852" s="44"/>
      <c r="AP852" s="44"/>
      <c r="AQ852" s="44"/>
      <c r="AR852" s="44"/>
      <c r="AS852" s="44"/>
      <c r="AT852" s="44"/>
      <c r="AU852" s="44"/>
      <c r="AV852" s="44"/>
      <c r="AW852" s="44"/>
      <c r="AX852" s="44"/>
      <c r="AY852" s="44"/>
      <c r="AZ852" s="44"/>
      <c r="BA852" s="44"/>
      <c r="BB852" s="44"/>
      <c r="BC852" s="44"/>
      <c r="BD852" s="44"/>
      <c r="BE852" s="44"/>
      <c r="BF852" s="44"/>
    </row>
    <row r="853" spans="1:58" ht="13.5" customHeight="1">
      <c r="A853" s="45"/>
      <c r="B853" s="45"/>
      <c r="C853" s="45"/>
      <c r="D853" s="45"/>
      <c r="E853" s="44"/>
      <c r="F853" s="45"/>
      <c r="G853" s="45"/>
      <c r="H853" s="46"/>
      <c r="I853" s="44"/>
      <c r="J853" s="44"/>
      <c r="K853" s="44"/>
      <c r="L853" s="44"/>
      <c r="M853" s="44"/>
      <c r="N853" s="44"/>
      <c r="O853" s="44"/>
      <c r="P853" s="44"/>
      <c r="Q853" s="44"/>
      <c r="R853" s="44"/>
      <c r="S853" s="44"/>
      <c r="T853" s="44"/>
      <c r="U853" s="44"/>
      <c r="V853" s="44"/>
      <c r="W853" s="44"/>
      <c r="X853" s="44"/>
      <c r="Y853" s="44"/>
      <c r="Z853" s="44"/>
      <c r="AA853" s="44"/>
      <c r="AB853" s="44"/>
      <c r="AC853" s="44"/>
      <c r="AD853" s="44"/>
      <c r="AE853" s="44"/>
      <c r="AF853" s="44"/>
      <c r="AG853" s="44"/>
      <c r="AH853" s="44"/>
      <c r="AI853" s="44"/>
      <c r="AJ853" s="44"/>
      <c r="AK853" s="44"/>
      <c r="AL853" s="44"/>
      <c r="AM853" s="44"/>
      <c r="AN853" s="44"/>
      <c r="AO853" s="44"/>
      <c r="AP853" s="44"/>
      <c r="AQ853" s="44"/>
      <c r="AR853" s="44"/>
      <c r="AS853" s="44"/>
      <c r="AT853" s="44"/>
      <c r="AU853" s="44"/>
      <c r="AV853" s="44"/>
      <c r="AW853" s="44"/>
      <c r="AX853" s="44"/>
      <c r="AY853" s="44"/>
      <c r="AZ853" s="44"/>
      <c r="BA853" s="44"/>
      <c r="BB853" s="44"/>
      <c r="BC853" s="44"/>
      <c r="BD853" s="44"/>
      <c r="BE853" s="44"/>
      <c r="BF853" s="44"/>
    </row>
    <row r="854" spans="1:58" ht="13.5" customHeight="1">
      <c r="A854" s="45"/>
      <c r="B854" s="45"/>
      <c r="C854" s="45"/>
      <c r="D854" s="45"/>
      <c r="E854" s="44"/>
      <c r="F854" s="45"/>
      <c r="G854" s="45"/>
      <c r="H854" s="46"/>
      <c r="I854" s="44"/>
      <c r="J854" s="44"/>
      <c r="K854" s="44"/>
      <c r="L854" s="44"/>
      <c r="M854" s="44"/>
      <c r="N854" s="44"/>
      <c r="O854" s="44"/>
      <c r="P854" s="44"/>
      <c r="Q854" s="44"/>
      <c r="R854" s="44"/>
      <c r="S854" s="44"/>
      <c r="T854" s="44"/>
      <c r="U854" s="44"/>
      <c r="V854" s="44"/>
      <c r="W854" s="44"/>
      <c r="X854" s="44"/>
      <c r="Y854" s="44"/>
      <c r="Z854" s="44"/>
      <c r="AA854" s="44"/>
      <c r="AB854" s="44"/>
      <c r="AC854" s="44"/>
      <c r="AD854" s="44"/>
      <c r="AE854" s="44"/>
      <c r="AF854" s="44"/>
      <c r="AG854" s="44"/>
      <c r="AH854" s="44"/>
      <c r="AI854" s="44"/>
      <c r="AJ854" s="44"/>
      <c r="AK854" s="44"/>
      <c r="AL854" s="44"/>
      <c r="AM854" s="44"/>
      <c r="AN854" s="44"/>
      <c r="AO854" s="44"/>
      <c r="AP854" s="44"/>
      <c r="AQ854" s="44"/>
      <c r="AR854" s="44"/>
      <c r="AS854" s="44"/>
      <c r="AT854" s="44"/>
      <c r="AU854" s="44"/>
      <c r="AV854" s="44"/>
      <c r="AW854" s="44"/>
      <c r="AX854" s="44"/>
      <c r="AY854" s="44"/>
      <c r="AZ854" s="44"/>
      <c r="BA854" s="44"/>
      <c r="BB854" s="44"/>
      <c r="BC854" s="44"/>
      <c r="BD854" s="44"/>
      <c r="BE854" s="44"/>
      <c r="BF854" s="44"/>
    </row>
    <row r="855" spans="1:58" ht="13.5" customHeight="1">
      <c r="A855" s="45"/>
      <c r="B855" s="45"/>
      <c r="C855" s="45"/>
      <c r="D855" s="45"/>
      <c r="E855" s="44"/>
      <c r="F855" s="45"/>
      <c r="G855" s="45"/>
      <c r="H855" s="46"/>
      <c r="I855" s="44"/>
      <c r="J855" s="44"/>
      <c r="K855" s="44"/>
      <c r="L855" s="44"/>
      <c r="M855" s="44"/>
      <c r="N855" s="44"/>
      <c r="O855" s="44"/>
      <c r="P855" s="44"/>
      <c r="Q855" s="44"/>
      <c r="R855" s="44"/>
      <c r="S855" s="44"/>
      <c r="T855" s="44"/>
      <c r="U855" s="44"/>
      <c r="V855" s="44"/>
      <c r="W855" s="44"/>
      <c r="X855" s="44"/>
      <c r="Y855" s="44"/>
      <c r="Z855" s="44"/>
      <c r="AA855" s="44"/>
      <c r="AB855" s="44"/>
      <c r="AC855" s="44"/>
      <c r="AD855" s="44"/>
      <c r="AE855" s="44"/>
      <c r="AF855" s="44"/>
      <c r="AG855" s="44"/>
      <c r="AH855" s="44"/>
      <c r="AI855" s="44"/>
      <c r="AJ855" s="44"/>
      <c r="AK855" s="44"/>
      <c r="AL855" s="44"/>
      <c r="AM855" s="44"/>
      <c r="AN855" s="44"/>
      <c r="AO855" s="44"/>
      <c r="AP855" s="44"/>
      <c r="AQ855" s="44"/>
      <c r="AR855" s="44"/>
      <c r="AS855" s="44"/>
      <c r="AT855" s="44"/>
      <c r="AU855" s="44"/>
      <c r="AV855" s="44"/>
      <c r="AW855" s="44"/>
      <c r="AX855" s="44"/>
      <c r="AY855" s="44"/>
      <c r="AZ855" s="44"/>
      <c r="BA855" s="44"/>
      <c r="BB855" s="44"/>
      <c r="BC855" s="44"/>
      <c r="BD855" s="44"/>
      <c r="BE855" s="44"/>
      <c r="BF855" s="44"/>
    </row>
    <row r="856" spans="1:58" ht="13.5" customHeight="1">
      <c r="A856" s="45"/>
      <c r="B856" s="45"/>
      <c r="C856" s="45"/>
      <c r="D856" s="45"/>
      <c r="E856" s="44"/>
      <c r="F856" s="45"/>
      <c r="G856" s="45"/>
      <c r="H856" s="46"/>
      <c r="I856" s="44"/>
      <c r="J856" s="44"/>
      <c r="K856" s="44"/>
      <c r="L856" s="44"/>
      <c r="M856" s="44"/>
      <c r="N856" s="44"/>
      <c r="O856" s="44"/>
      <c r="P856" s="44"/>
      <c r="Q856" s="44"/>
      <c r="R856" s="44"/>
      <c r="S856" s="44"/>
      <c r="T856" s="44"/>
      <c r="U856" s="44"/>
      <c r="V856" s="44"/>
      <c r="W856" s="44"/>
      <c r="X856" s="44"/>
      <c r="Y856" s="44"/>
      <c r="Z856" s="44"/>
      <c r="AA856" s="44"/>
      <c r="AB856" s="44"/>
      <c r="AC856" s="44"/>
      <c r="AD856" s="44"/>
      <c r="AE856" s="44"/>
      <c r="AF856" s="44"/>
      <c r="AG856" s="44"/>
      <c r="AH856" s="44"/>
      <c r="AI856" s="44"/>
      <c r="AJ856" s="44"/>
      <c r="AK856" s="44"/>
      <c r="AL856" s="44"/>
      <c r="AM856" s="44"/>
      <c r="AN856" s="44"/>
      <c r="AO856" s="44"/>
      <c r="AP856" s="44"/>
      <c r="AQ856" s="44"/>
      <c r="AR856" s="44"/>
      <c r="AS856" s="44"/>
      <c r="AT856" s="44"/>
      <c r="AU856" s="44"/>
      <c r="AV856" s="44"/>
      <c r="AW856" s="44"/>
      <c r="AX856" s="44"/>
      <c r="AY856" s="44"/>
      <c r="AZ856" s="44"/>
      <c r="BA856" s="44"/>
      <c r="BB856" s="44"/>
      <c r="BC856" s="44"/>
      <c r="BD856" s="44"/>
      <c r="BE856" s="44"/>
      <c r="BF856" s="44"/>
    </row>
    <row r="857" spans="1:58" ht="13.5" customHeight="1">
      <c r="A857" s="45"/>
      <c r="B857" s="45"/>
      <c r="C857" s="45"/>
      <c r="D857" s="45"/>
      <c r="E857" s="44"/>
      <c r="F857" s="45"/>
      <c r="G857" s="45"/>
      <c r="H857" s="46"/>
      <c r="I857" s="44"/>
      <c r="J857" s="44"/>
      <c r="K857" s="44"/>
      <c r="L857" s="44"/>
      <c r="M857" s="44"/>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c r="AM857" s="44"/>
      <c r="AN857" s="44"/>
      <c r="AO857" s="44"/>
      <c r="AP857" s="44"/>
      <c r="AQ857" s="44"/>
      <c r="AR857" s="44"/>
      <c r="AS857" s="44"/>
      <c r="AT857" s="44"/>
      <c r="AU857" s="44"/>
      <c r="AV857" s="44"/>
      <c r="AW857" s="44"/>
      <c r="AX857" s="44"/>
      <c r="AY857" s="44"/>
      <c r="AZ857" s="44"/>
      <c r="BA857" s="44"/>
      <c r="BB857" s="44"/>
      <c r="BC857" s="44"/>
      <c r="BD857" s="44"/>
      <c r="BE857" s="44"/>
      <c r="BF857" s="44"/>
    </row>
    <row r="858" spans="1:58" ht="13.5" customHeight="1">
      <c r="A858" s="45"/>
      <c r="B858" s="45"/>
      <c r="C858" s="45"/>
      <c r="D858" s="45"/>
      <c r="E858" s="44"/>
      <c r="F858" s="45"/>
      <c r="G858" s="45"/>
      <c r="H858" s="46"/>
      <c r="I858" s="44"/>
      <c r="J858" s="44"/>
      <c r="K858" s="44"/>
      <c r="L858" s="44"/>
      <c r="M858" s="44"/>
      <c r="N858" s="44"/>
      <c r="O858" s="44"/>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c r="AP858" s="44"/>
      <c r="AQ858" s="44"/>
      <c r="AR858" s="44"/>
      <c r="AS858" s="44"/>
      <c r="AT858" s="44"/>
      <c r="AU858" s="44"/>
      <c r="AV858" s="44"/>
      <c r="AW858" s="44"/>
      <c r="AX858" s="44"/>
      <c r="AY858" s="44"/>
      <c r="AZ858" s="44"/>
      <c r="BA858" s="44"/>
      <c r="BB858" s="44"/>
      <c r="BC858" s="44"/>
      <c r="BD858" s="44"/>
      <c r="BE858" s="44"/>
      <c r="BF858" s="44"/>
    </row>
    <row r="859" spans="1:58" ht="13.5" customHeight="1">
      <c r="A859" s="45"/>
      <c r="B859" s="45"/>
      <c r="C859" s="45"/>
      <c r="D859" s="45"/>
      <c r="E859" s="44"/>
      <c r="F859" s="45"/>
      <c r="G859" s="45"/>
      <c r="H859" s="46"/>
      <c r="I859" s="44"/>
      <c r="J859" s="44"/>
      <c r="K859" s="44"/>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c r="AP859" s="44"/>
      <c r="AQ859" s="44"/>
      <c r="AR859" s="44"/>
      <c r="AS859" s="44"/>
      <c r="AT859" s="44"/>
      <c r="AU859" s="44"/>
      <c r="AV859" s="44"/>
      <c r="AW859" s="44"/>
      <c r="AX859" s="44"/>
      <c r="AY859" s="44"/>
      <c r="AZ859" s="44"/>
      <c r="BA859" s="44"/>
      <c r="BB859" s="44"/>
      <c r="BC859" s="44"/>
      <c r="BD859" s="44"/>
      <c r="BE859" s="44"/>
      <c r="BF859" s="44"/>
    </row>
    <row r="860" spans="1:58" ht="13.5" customHeight="1">
      <c r="A860" s="45"/>
      <c r="B860" s="45"/>
      <c r="C860" s="45"/>
      <c r="D860" s="45"/>
      <c r="E860" s="44"/>
      <c r="F860" s="45"/>
      <c r="G860" s="45"/>
      <c r="H860" s="46"/>
      <c r="I860" s="44"/>
      <c r="J860" s="44"/>
      <c r="K860" s="44"/>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c r="AP860" s="44"/>
      <c r="AQ860" s="44"/>
      <c r="AR860" s="44"/>
      <c r="AS860" s="44"/>
      <c r="AT860" s="44"/>
      <c r="AU860" s="44"/>
      <c r="AV860" s="44"/>
      <c r="AW860" s="44"/>
      <c r="AX860" s="44"/>
      <c r="AY860" s="44"/>
      <c r="AZ860" s="44"/>
      <c r="BA860" s="44"/>
      <c r="BB860" s="44"/>
      <c r="BC860" s="44"/>
      <c r="BD860" s="44"/>
      <c r="BE860" s="44"/>
      <c r="BF860" s="44"/>
    </row>
    <row r="861" spans="1:58" ht="13.5" customHeight="1">
      <c r="A861" s="45"/>
      <c r="B861" s="45"/>
      <c r="C861" s="45"/>
      <c r="D861" s="45"/>
      <c r="E861" s="44"/>
      <c r="F861" s="45"/>
      <c r="G861" s="45"/>
      <c r="H861" s="46"/>
      <c r="I861" s="44"/>
      <c r="J861" s="44"/>
      <c r="K861" s="44"/>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c r="AP861" s="44"/>
      <c r="AQ861" s="44"/>
      <c r="AR861" s="44"/>
      <c r="AS861" s="44"/>
      <c r="AT861" s="44"/>
      <c r="AU861" s="44"/>
      <c r="AV861" s="44"/>
      <c r="AW861" s="44"/>
      <c r="AX861" s="44"/>
      <c r="AY861" s="44"/>
      <c r="AZ861" s="44"/>
      <c r="BA861" s="44"/>
      <c r="BB861" s="44"/>
      <c r="BC861" s="44"/>
      <c r="BD861" s="44"/>
      <c r="BE861" s="44"/>
      <c r="BF861" s="44"/>
    </row>
    <row r="862" spans="1:58" ht="13.5" customHeight="1">
      <c r="A862" s="45"/>
      <c r="B862" s="45"/>
      <c r="C862" s="45"/>
      <c r="D862" s="45"/>
      <c r="E862" s="44"/>
      <c r="F862" s="45"/>
      <c r="G862" s="45"/>
      <c r="H862" s="46"/>
      <c r="I862" s="44"/>
      <c r="J862" s="44"/>
      <c r="K862" s="44"/>
      <c r="L862" s="44"/>
      <c r="M862" s="44"/>
      <c r="N862" s="44"/>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c r="AP862" s="44"/>
      <c r="AQ862" s="44"/>
      <c r="AR862" s="44"/>
      <c r="AS862" s="44"/>
      <c r="AT862" s="44"/>
      <c r="AU862" s="44"/>
      <c r="AV862" s="44"/>
      <c r="AW862" s="44"/>
      <c r="AX862" s="44"/>
      <c r="AY862" s="44"/>
      <c r="AZ862" s="44"/>
      <c r="BA862" s="44"/>
      <c r="BB862" s="44"/>
      <c r="BC862" s="44"/>
      <c r="BD862" s="44"/>
      <c r="BE862" s="44"/>
      <c r="BF862" s="44"/>
    </row>
    <row r="863" spans="1:58" ht="13.5" customHeight="1">
      <c r="A863" s="45"/>
      <c r="B863" s="45"/>
      <c r="C863" s="45"/>
      <c r="D863" s="45"/>
      <c r="E863" s="44"/>
      <c r="F863" s="45"/>
      <c r="G863" s="45"/>
      <c r="H863" s="46"/>
      <c r="I863" s="44"/>
      <c r="J863" s="44"/>
      <c r="K863" s="44"/>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c r="AP863" s="44"/>
      <c r="AQ863" s="44"/>
      <c r="AR863" s="44"/>
      <c r="AS863" s="44"/>
      <c r="AT863" s="44"/>
      <c r="AU863" s="44"/>
      <c r="AV863" s="44"/>
      <c r="AW863" s="44"/>
      <c r="AX863" s="44"/>
      <c r="AY863" s="44"/>
      <c r="AZ863" s="44"/>
      <c r="BA863" s="44"/>
      <c r="BB863" s="44"/>
      <c r="BC863" s="44"/>
      <c r="BD863" s="44"/>
      <c r="BE863" s="44"/>
      <c r="BF863" s="44"/>
    </row>
    <row r="864" spans="1:58" ht="13.5" customHeight="1">
      <c r="A864" s="45"/>
      <c r="B864" s="45"/>
      <c r="C864" s="45"/>
      <c r="D864" s="45"/>
      <c r="E864" s="44"/>
      <c r="F864" s="45"/>
      <c r="G864" s="45"/>
      <c r="H864" s="46"/>
      <c r="I864" s="44"/>
      <c r="J864" s="44"/>
      <c r="K864" s="44"/>
      <c r="L864" s="44"/>
      <c r="M864" s="44"/>
      <c r="N864" s="44"/>
      <c r="O864" s="44"/>
      <c r="P864" s="44"/>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c r="AP864" s="44"/>
      <c r="AQ864" s="44"/>
      <c r="AR864" s="44"/>
      <c r="AS864" s="44"/>
      <c r="AT864" s="44"/>
      <c r="AU864" s="44"/>
      <c r="AV864" s="44"/>
      <c r="AW864" s="44"/>
      <c r="AX864" s="44"/>
      <c r="AY864" s="44"/>
      <c r="AZ864" s="44"/>
      <c r="BA864" s="44"/>
      <c r="BB864" s="44"/>
      <c r="BC864" s="44"/>
      <c r="BD864" s="44"/>
      <c r="BE864" s="44"/>
      <c r="BF864" s="44"/>
    </row>
    <row r="865" spans="1:58" ht="13.5" customHeight="1">
      <c r="A865" s="45"/>
      <c r="B865" s="45"/>
      <c r="C865" s="45"/>
      <c r="D865" s="45"/>
      <c r="E865" s="44"/>
      <c r="F865" s="45"/>
      <c r="G865" s="45"/>
      <c r="H865" s="46"/>
      <c r="I865" s="44"/>
      <c r="J865" s="44"/>
      <c r="K865" s="44"/>
      <c r="L865" s="44"/>
      <c r="M865" s="44"/>
      <c r="N865" s="44"/>
      <c r="O865" s="44"/>
      <c r="P865" s="44"/>
      <c r="Q865" s="44"/>
      <c r="R865" s="44"/>
      <c r="S865" s="44"/>
      <c r="T865" s="44"/>
      <c r="U865" s="44"/>
      <c r="V865" s="44"/>
      <c r="W865" s="44"/>
      <c r="X865" s="44"/>
      <c r="Y865" s="44"/>
      <c r="Z865" s="44"/>
      <c r="AA865" s="44"/>
      <c r="AB865" s="44"/>
      <c r="AC865" s="44"/>
      <c r="AD865" s="44"/>
      <c r="AE865" s="44"/>
      <c r="AF865" s="44"/>
      <c r="AG865" s="44"/>
      <c r="AH865" s="44"/>
      <c r="AI865" s="44"/>
      <c r="AJ865" s="44"/>
      <c r="AK865" s="44"/>
      <c r="AL865" s="44"/>
      <c r="AM865" s="44"/>
      <c r="AN865" s="44"/>
      <c r="AO865" s="44"/>
      <c r="AP865" s="44"/>
      <c r="AQ865" s="44"/>
      <c r="AR865" s="44"/>
      <c r="AS865" s="44"/>
      <c r="AT865" s="44"/>
      <c r="AU865" s="44"/>
      <c r="AV865" s="44"/>
      <c r="AW865" s="44"/>
      <c r="AX865" s="44"/>
      <c r="AY865" s="44"/>
      <c r="AZ865" s="44"/>
      <c r="BA865" s="44"/>
      <c r="BB865" s="44"/>
      <c r="BC865" s="44"/>
      <c r="BD865" s="44"/>
      <c r="BE865" s="44"/>
      <c r="BF865" s="44"/>
    </row>
    <row r="866" spans="1:58" ht="13.5" customHeight="1">
      <c r="A866" s="45"/>
      <c r="B866" s="45"/>
      <c r="C866" s="45"/>
      <c r="D866" s="45"/>
      <c r="E866" s="44"/>
      <c r="F866" s="45"/>
      <c r="G866" s="45"/>
      <c r="H866" s="46"/>
      <c r="I866" s="44"/>
      <c r="J866" s="44"/>
      <c r="K866" s="44"/>
      <c r="L866" s="44"/>
      <c r="M866" s="44"/>
      <c r="N866" s="44"/>
      <c r="O866" s="44"/>
      <c r="P866" s="44"/>
      <c r="Q866" s="44"/>
      <c r="R866" s="44"/>
      <c r="S866" s="44"/>
      <c r="T866" s="44"/>
      <c r="U866" s="44"/>
      <c r="V866" s="44"/>
      <c r="W866" s="44"/>
      <c r="X866" s="44"/>
      <c r="Y866" s="44"/>
      <c r="Z866" s="44"/>
      <c r="AA866" s="44"/>
      <c r="AB866" s="44"/>
      <c r="AC866" s="44"/>
      <c r="AD866" s="44"/>
      <c r="AE866" s="44"/>
      <c r="AF866" s="44"/>
      <c r="AG866" s="44"/>
      <c r="AH866" s="44"/>
      <c r="AI866" s="44"/>
      <c r="AJ866" s="44"/>
      <c r="AK866" s="44"/>
      <c r="AL866" s="44"/>
      <c r="AM866" s="44"/>
      <c r="AN866" s="44"/>
      <c r="AO866" s="44"/>
      <c r="AP866" s="44"/>
      <c r="AQ866" s="44"/>
      <c r="AR866" s="44"/>
      <c r="AS866" s="44"/>
      <c r="AT866" s="44"/>
      <c r="AU866" s="44"/>
      <c r="AV866" s="44"/>
      <c r="AW866" s="44"/>
      <c r="AX866" s="44"/>
      <c r="AY866" s="44"/>
      <c r="AZ866" s="44"/>
      <c r="BA866" s="44"/>
      <c r="BB866" s="44"/>
      <c r="BC866" s="44"/>
      <c r="BD866" s="44"/>
      <c r="BE866" s="44"/>
      <c r="BF866" s="44"/>
    </row>
    <row r="867" spans="1:58" ht="13.5" customHeight="1">
      <c r="A867" s="45"/>
      <c r="B867" s="45"/>
      <c r="C867" s="45"/>
      <c r="D867" s="45"/>
      <c r="E867" s="44"/>
      <c r="F867" s="45"/>
      <c r="G867" s="45"/>
      <c r="H867" s="46"/>
      <c r="I867" s="44"/>
      <c r="J867" s="44"/>
      <c r="K867" s="44"/>
      <c r="L867" s="44"/>
      <c r="M867" s="44"/>
      <c r="N867" s="44"/>
      <c r="O867" s="44"/>
      <c r="P867" s="44"/>
      <c r="Q867" s="44"/>
      <c r="R867" s="44"/>
      <c r="S867" s="44"/>
      <c r="T867" s="44"/>
      <c r="U867" s="44"/>
      <c r="V867" s="44"/>
      <c r="W867" s="44"/>
      <c r="X867" s="44"/>
      <c r="Y867" s="44"/>
      <c r="Z867" s="44"/>
      <c r="AA867" s="44"/>
      <c r="AB867" s="44"/>
      <c r="AC867" s="44"/>
      <c r="AD867" s="44"/>
      <c r="AE867" s="44"/>
      <c r="AF867" s="44"/>
      <c r="AG867" s="44"/>
      <c r="AH867" s="44"/>
      <c r="AI867" s="44"/>
      <c r="AJ867" s="44"/>
      <c r="AK867" s="44"/>
      <c r="AL867" s="44"/>
      <c r="AM867" s="44"/>
      <c r="AN867" s="44"/>
      <c r="AO867" s="44"/>
      <c r="AP867" s="44"/>
      <c r="AQ867" s="44"/>
      <c r="AR867" s="44"/>
      <c r="AS867" s="44"/>
      <c r="AT867" s="44"/>
      <c r="AU867" s="44"/>
      <c r="AV867" s="44"/>
      <c r="AW867" s="44"/>
      <c r="AX867" s="44"/>
      <c r="AY867" s="44"/>
      <c r="AZ867" s="44"/>
      <c r="BA867" s="44"/>
      <c r="BB867" s="44"/>
      <c r="BC867" s="44"/>
      <c r="BD867" s="44"/>
      <c r="BE867" s="44"/>
      <c r="BF867" s="44"/>
    </row>
    <row r="868" spans="1:58" ht="13.5" customHeight="1">
      <c r="A868" s="45"/>
      <c r="B868" s="45"/>
      <c r="C868" s="45"/>
      <c r="D868" s="45"/>
      <c r="E868" s="44"/>
      <c r="F868" s="45"/>
      <c r="G868" s="45"/>
      <c r="H868" s="46"/>
      <c r="I868" s="44"/>
      <c r="J868" s="44"/>
      <c r="K868" s="44"/>
      <c r="L868" s="44"/>
      <c r="M868" s="44"/>
      <c r="N868" s="44"/>
      <c r="O868" s="44"/>
      <c r="P868" s="44"/>
      <c r="Q868" s="44"/>
      <c r="R868" s="44"/>
      <c r="S868" s="44"/>
      <c r="T868" s="44"/>
      <c r="U868" s="44"/>
      <c r="V868" s="44"/>
      <c r="W868" s="44"/>
      <c r="X868" s="44"/>
      <c r="Y868" s="44"/>
      <c r="Z868" s="44"/>
      <c r="AA868" s="44"/>
      <c r="AB868" s="44"/>
      <c r="AC868" s="44"/>
      <c r="AD868" s="44"/>
      <c r="AE868" s="44"/>
      <c r="AF868" s="44"/>
      <c r="AG868" s="44"/>
      <c r="AH868" s="44"/>
      <c r="AI868" s="44"/>
      <c r="AJ868" s="44"/>
      <c r="AK868" s="44"/>
      <c r="AL868" s="44"/>
      <c r="AM868" s="44"/>
      <c r="AN868" s="44"/>
      <c r="AO868" s="44"/>
      <c r="AP868" s="44"/>
      <c r="AQ868" s="44"/>
      <c r="AR868" s="44"/>
      <c r="AS868" s="44"/>
      <c r="AT868" s="44"/>
      <c r="AU868" s="44"/>
      <c r="AV868" s="44"/>
      <c r="AW868" s="44"/>
      <c r="AX868" s="44"/>
      <c r="AY868" s="44"/>
      <c r="AZ868" s="44"/>
      <c r="BA868" s="44"/>
      <c r="BB868" s="44"/>
      <c r="BC868" s="44"/>
      <c r="BD868" s="44"/>
      <c r="BE868" s="44"/>
      <c r="BF868" s="44"/>
    </row>
    <row r="869" spans="1:58" ht="13.5" customHeight="1">
      <c r="A869" s="45"/>
      <c r="B869" s="45"/>
      <c r="C869" s="45"/>
      <c r="D869" s="45"/>
      <c r="E869" s="44"/>
      <c r="F869" s="45"/>
      <c r="G869" s="45"/>
      <c r="H869" s="46"/>
      <c r="I869" s="44"/>
      <c r="J869" s="44"/>
      <c r="K869" s="44"/>
      <c r="L869" s="44"/>
      <c r="M869" s="44"/>
      <c r="N869" s="44"/>
      <c r="O869" s="44"/>
      <c r="P869" s="44"/>
      <c r="Q869" s="44"/>
      <c r="R869" s="44"/>
      <c r="S869" s="44"/>
      <c r="T869" s="44"/>
      <c r="U869" s="44"/>
      <c r="V869" s="44"/>
      <c r="W869" s="44"/>
      <c r="X869" s="44"/>
      <c r="Y869" s="44"/>
      <c r="Z869" s="44"/>
      <c r="AA869" s="44"/>
      <c r="AB869" s="44"/>
      <c r="AC869" s="44"/>
      <c r="AD869" s="44"/>
      <c r="AE869" s="44"/>
      <c r="AF869" s="44"/>
      <c r="AG869" s="44"/>
      <c r="AH869" s="44"/>
      <c r="AI869" s="44"/>
      <c r="AJ869" s="44"/>
      <c r="AK869" s="44"/>
      <c r="AL869" s="44"/>
      <c r="AM869" s="44"/>
      <c r="AN869" s="44"/>
      <c r="AO869" s="44"/>
      <c r="AP869" s="44"/>
      <c r="AQ869" s="44"/>
      <c r="AR869" s="44"/>
      <c r="AS869" s="44"/>
      <c r="AT869" s="44"/>
      <c r="AU869" s="44"/>
      <c r="AV869" s="44"/>
      <c r="AW869" s="44"/>
      <c r="AX869" s="44"/>
      <c r="AY869" s="44"/>
      <c r="AZ869" s="44"/>
      <c r="BA869" s="44"/>
      <c r="BB869" s="44"/>
      <c r="BC869" s="44"/>
      <c r="BD869" s="44"/>
      <c r="BE869" s="44"/>
      <c r="BF869" s="44"/>
    </row>
    <row r="870" spans="1:58" ht="13.5" customHeight="1">
      <c r="A870" s="45"/>
      <c r="B870" s="45"/>
      <c r="C870" s="45"/>
      <c r="D870" s="45"/>
      <c r="E870" s="44"/>
      <c r="F870" s="45"/>
      <c r="G870" s="45"/>
      <c r="H870" s="46"/>
      <c r="I870" s="44"/>
      <c r="J870" s="44"/>
      <c r="K870" s="44"/>
      <c r="L870" s="44"/>
      <c r="M870" s="44"/>
      <c r="N870" s="44"/>
      <c r="O870" s="44"/>
      <c r="P870" s="44"/>
      <c r="Q870" s="44"/>
      <c r="R870" s="44"/>
      <c r="S870" s="44"/>
      <c r="T870" s="44"/>
      <c r="U870" s="44"/>
      <c r="V870" s="44"/>
      <c r="W870" s="44"/>
      <c r="X870" s="44"/>
      <c r="Y870" s="44"/>
      <c r="Z870" s="44"/>
      <c r="AA870" s="44"/>
      <c r="AB870" s="44"/>
      <c r="AC870" s="44"/>
      <c r="AD870" s="44"/>
      <c r="AE870" s="44"/>
      <c r="AF870" s="44"/>
      <c r="AG870" s="44"/>
      <c r="AH870" s="44"/>
      <c r="AI870" s="44"/>
      <c r="AJ870" s="44"/>
      <c r="AK870" s="44"/>
      <c r="AL870" s="44"/>
      <c r="AM870" s="44"/>
      <c r="AN870" s="44"/>
      <c r="AO870" s="44"/>
      <c r="AP870" s="44"/>
      <c r="AQ870" s="44"/>
      <c r="AR870" s="44"/>
      <c r="AS870" s="44"/>
      <c r="AT870" s="44"/>
      <c r="AU870" s="44"/>
      <c r="AV870" s="44"/>
      <c r="AW870" s="44"/>
      <c r="AX870" s="44"/>
      <c r="AY870" s="44"/>
      <c r="AZ870" s="44"/>
      <c r="BA870" s="44"/>
      <c r="BB870" s="44"/>
      <c r="BC870" s="44"/>
      <c r="BD870" s="44"/>
      <c r="BE870" s="44"/>
      <c r="BF870" s="44"/>
    </row>
    <row r="871" spans="1:58" ht="13.5" customHeight="1">
      <c r="A871" s="45"/>
      <c r="B871" s="45"/>
      <c r="C871" s="45"/>
      <c r="D871" s="45"/>
      <c r="E871" s="44"/>
      <c r="F871" s="45"/>
      <c r="G871" s="45"/>
      <c r="H871" s="46"/>
      <c r="I871" s="44"/>
      <c r="J871" s="44"/>
      <c r="K871" s="44"/>
      <c r="L871" s="44"/>
      <c r="M871" s="44"/>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c r="AM871" s="44"/>
      <c r="AN871" s="44"/>
      <c r="AO871" s="44"/>
      <c r="AP871" s="44"/>
      <c r="AQ871" s="44"/>
      <c r="AR871" s="44"/>
      <c r="AS871" s="44"/>
      <c r="AT871" s="44"/>
      <c r="AU871" s="44"/>
      <c r="AV871" s="44"/>
      <c r="AW871" s="44"/>
      <c r="AX871" s="44"/>
      <c r="AY871" s="44"/>
      <c r="AZ871" s="44"/>
      <c r="BA871" s="44"/>
      <c r="BB871" s="44"/>
      <c r="BC871" s="44"/>
      <c r="BD871" s="44"/>
      <c r="BE871" s="44"/>
      <c r="BF871" s="44"/>
    </row>
    <row r="872" spans="1:58" ht="13.5" customHeight="1">
      <c r="A872" s="45"/>
      <c r="B872" s="45"/>
      <c r="C872" s="45"/>
      <c r="D872" s="45"/>
      <c r="E872" s="44"/>
      <c r="F872" s="45"/>
      <c r="G872" s="45"/>
      <c r="H872" s="46"/>
      <c r="I872" s="44"/>
      <c r="J872" s="44"/>
      <c r="K872" s="44"/>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c r="AP872" s="44"/>
      <c r="AQ872" s="44"/>
      <c r="AR872" s="44"/>
      <c r="AS872" s="44"/>
      <c r="AT872" s="44"/>
      <c r="AU872" s="44"/>
      <c r="AV872" s="44"/>
      <c r="AW872" s="44"/>
      <c r="AX872" s="44"/>
      <c r="AY872" s="44"/>
      <c r="AZ872" s="44"/>
      <c r="BA872" s="44"/>
      <c r="BB872" s="44"/>
      <c r="BC872" s="44"/>
      <c r="BD872" s="44"/>
      <c r="BE872" s="44"/>
      <c r="BF872" s="44"/>
    </row>
    <row r="873" spans="1:58" ht="13.5" customHeight="1">
      <c r="A873" s="45"/>
      <c r="B873" s="45"/>
      <c r="C873" s="45"/>
      <c r="D873" s="45"/>
      <c r="E873" s="44"/>
      <c r="F873" s="45"/>
      <c r="G873" s="45"/>
      <c r="H873" s="46"/>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c r="AP873" s="44"/>
      <c r="AQ873" s="44"/>
      <c r="AR873" s="44"/>
      <c r="AS873" s="44"/>
      <c r="AT873" s="44"/>
      <c r="AU873" s="44"/>
      <c r="AV873" s="44"/>
      <c r="AW873" s="44"/>
      <c r="AX873" s="44"/>
      <c r="AY873" s="44"/>
      <c r="AZ873" s="44"/>
      <c r="BA873" s="44"/>
      <c r="BB873" s="44"/>
      <c r="BC873" s="44"/>
      <c r="BD873" s="44"/>
      <c r="BE873" s="44"/>
      <c r="BF873" s="44"/>
    </row>
    <row r="874" spans="1:58" ht="13.5" customHeight="1">
      <c r="A874" s="45"/>
      <c r="B874" s="45"/>
      <c r="C874" s="45"/>
      <c r="D874" s="45"/>
      <c r="E874" s="44"/>
      <c r="F874" s="45"/>
      <c r="G874" s="45"/>
      <c r="H874" s="46"/>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c r="AP874" s="44"/>
      <c r="AQ874" s="44"/>
      <c r="AR874" s="44"/>
      <c r="AS874" s="44"/>
      <c r="AT874" s="44"/>
      <c r="AU874" s="44"/>
      <c r="AV874" s="44"/>
      <c r="AW874" s="44"/>
      <c r="AX874" s="44"/>
      <c r="AY874" s="44"/>
      <c r="AZ874" s="44"/>
      <c r="BA874" s="44"/>
      <c r="BB874" s="44"/>
      <c r="BC874" s="44"/>
      <c r="BD874" s="44"/>
      <c r="BE874" s="44"/>
      <c r="BF874" s="44"/>
    </row>
    <row r="875" spans="1:58" ht="13.5" customHeight="1">
      <c r="A875" s="45"/>
      <c r="B875" s="45"/>
      <c r="C875" s="45"/>
      <c r="D875" s="45"/>
      <c r="E875" s="44"/>
      <c r="F875" s="45"/>
      <c r="G875" s="45"/>
      <c r="H875" s="46"/>
      <c r="I875" s="44"/>
      <c r="J875" s="44"/>
      <c r="K875" s="44"/>
      <c r="L875" s="44"/>
      <c r="M875" s="44"/>
      <c r="N875" s="44"/>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c r="AP875" s="44"/>
      <c r="AQ875" s="44"/>
      <c r="AR875" s="44"/>
      <c r="AS875" s="44"/>
      <c r="AT875" s="44"/>
      <c r="AU875" s="44"/>
      <c r="AV875" s="44"/>
      <c r="AW875" s="44"/>
      <c r="AX875" s="44"/>
      <c r="AY875" s="44"/>
      <c r="AZ875" s="44"/>
      <c r="BA875" s="44"/>
      <c r="BB875" s="44"/>
      <c r="BC875" s="44"/>
      <c r="BD875" s="44"/>
      <c r="BE875" s="44"/>
      <c r="BF875" s="44"/>
    </row>
    <row r="876" spans="1:58" ht="13.5" customHeight="1">
      <c r="A876" s="45"/>
      <c r="B876" s="45"/>
      <c r="C876" s="45"/>
      <c r="D876" s="45"/>
      <c r="E876" s="44"/>
      <c r="F876" s="45"/>
      <c r="G876" s="45"/>
      <c r="H876" s="46"/>
      <c r="I876" s="44"/>
      <c r="J876" s="44"/>
      <c r="K876" s="44"/>
      <c r="L876" s="44"/>
      <c r="M876" s="44"/>
      <c r="N876" s="44"/>
      <c r="O876" s="44"/>
      <c r="P876" s="44"/>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c r="AP876" s="44"/>
      <c r="AQ876" s="44"/>
      <c r="AR876" s="44"/>
      <c r="AS876" s="44"/>
      <c r="AT876" s="44"/>
      <c r="AU876" s="44"/>
      <c r="AV876" s="44"/>
      <c r="AW876" s="44"/>
      <c r="AX876" s="44"/>
      <c r="AY876" s="44"/>
      <c r="AZ876" s="44"/>
      <c r="BA876" s="44"/>
      <c r="BB876" s="44"/>
      <c r="BC876" s="44"/>
      <c r="BD876" s="44"/>
      <c r="BE876" s="44"/>
      <c r="BF876" s="44"/>
    </row>
    <row r="877" spans="1:58" ht="13.5" customHeight="1">
      <c r="A877" s="45"/>
      <c r="B877" s="45"/>
      <c r="C877" s="45"/>
      <c r="D877" s="45"/>
      <c r="E877" s="44"/>
      <c r="F877" s="45"/>
      <c r="G877" s="45"/>
      <c r="H877" s="46"/>
      <c r="I877" s="44"/>
      <c r="J877" s="44"/>
      <c r="K877" s="44"/>
      <c r="L877" s="44"/>
      <c r="M877" s="44"/>
      <c r="N877" s="44"/>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c r="AP877" s="44"/>
      <c r="AQ877" s="44"/>
      <c r="AR877" s="44"/>
      <c r="AS877" s="44"/>
      <c r="AT877" s="44"/>
      <c r="AU877" s="44"/>
      <c r="AV877" s="44"/>
      <c r="AW877" s="44"/>
      <c r="AX877" s="44"/>
      <c r="AY877" s="44"/>
      <c r="AZ877" s="44"/>
      <c r="BA877" s="44"/>
      <c r="BB877" s="44"/>
      <c r="BC877" s="44"/>
      <c r="BD877" s="44"/>
      <c r="BE877" s="44"/>
      <c r="BF877" s="44"/>
    </row>
    <row r="878" spans="1:58" ht="13.5" customHeight="1">
      <c r="A878" s="45"/>
      <c r="B878" s="45"/>
      <c r="C878" s="45"/>
      <c r="D878" s="45"/>
      <c r="E878" s="44"/>
      <c r="F878" s="45"/>
      <c r="G878" s="45"/>
      <c r="H878" s="46"/>
      <c r="I878" s="44"/>
      <c r="J878" s="44"/>
      <c r="K878" s="44"/>
      <c r="L878" s="44"/>
      <c r="M878" s="44"/>
      <c r="N878" s="44"/>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c r="AP878" s="44"/>
      <c r="AQ878" s="44"/>
      <c r="AR878" s="44"/>
      <c r="AS878" s="44"/>
      <c r="AT878" s="44"/>
      <c r="AU878" s="44"/>
      <c r="AV878" s="44"/>
      <c r="AW878" s="44"/>
      <c r="AX878" s="44"/>
      <c r="AY878" s="44"/>
      <c r="AZ878" s="44"/>
      <c r="BA878" s="44"/>
      <c r="BB878" s="44"/>
      <c r="BC878" s="44"/>
      <c r="BD878" s="44"/>
      <c r="BE878" s="44"/>
      <c r="BF878" s="44"/>
    </row>
    <row r="879" spans="1:58" ht="13.5" customHeight="1">
      <c r="A879" s="45"/>
      <c r="B879" s="45"/>
      <c r="C879" s="45"/>
      <c r="D879" s="45"/>
      <c r="E879" s="44"/>
      <c r="F879" s="45"/>
      <c r="G879" s="45"/>
      <c r="H879" s="46"/>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c r="AP879" s="44"/>
      <c r="AQ879" s="44"/>
      <c r="AR879" s="44"/>
      <c r="AS879" s="44"/>
      <c r="AT879" s="44"/>
      <c r="AU879" s="44"/>
      <c r="AV879" s="44"/>
      <c r="AW879" s="44"/>
      <c r="AX879" s="44"/>
      <c r="AY879" s="44"/>
      <c r="AZ879" s="44"/>
      <c r="BA879" s="44"/>
      <c r="BB879" s="44"/>
      <c r="BC879" s="44"/>
      <c r="BD879" s="44"/>
      <c r="BE879" s="44"/>
      <c r="BF879" s="44"/>
    </row>
    <row r="880" spans="1:58" ht="13.5" customHeight="1">
      <c r="A880" s="45"/>
      <c r="B880" s="45"/>
      <c r="C880" s="45"/>
      <c r="D880" s="45"/>
      <c r="E880" s="44"/>
      <c r="F880" s="45"/>
      <c r="G880" s="45"/>
      <c r="H880" s="46"/>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c r="AP880" s="44"/>
      <c r="AQ880" s="44"/>
      <c r="AR880" s="44"/>
      <c r="AS880" s="44"/>
      <c r="AT880" s="44"/>
      <c r="AU880" s="44"/>
      <c r="AV880" s="44"/>
      <c r="AW880" s="44"/>
      <c r="AX880" s="44"/>
      <c r="AY880" s="44"/>
      <c r="AZ880" s="44"/>
      <c r="BA880" s="44"/>
      <c r="BB880" s="44"/>
      <c r="BC880" s="44"/>
      <c r="BD880" s="44"/>
      <c r="BE880" s="44"/>
      <c r="BF880" s="44"/>
    </row>
    <row r="881" spans="1:58" ht="13.5" customHeight="1">
      <c r="A881" s="45"/>
      <c r="B881" s="45"/>
      <c r="C881" s="45"/>
      <c r="D881" s="45"/>
      <c r="E881" s="44"/>
      <c r="F881" s="45"/>
      <c r="G881" s="45"/>
      <c r="H881" s="46"/>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c r="AP881" s="44"/>
      <c r="AQ881" s="44"/>
      <c r="AR881" s="44"/>
      <c r="AS881" s="44"/>
      <c r="AT881" s="44"/>
      <c r="AU881" s="44"/>
      <c r="AV881" s="44"/>
      <c r="AW881" s="44"/>
      <c r="AX881" s="44"/>
      <c r="AY881" s="44"/>
      <c r="AZ881" s="44"/>
      <c r="BA881" s="44"/>
      <c r="BB881" s="44"/>
      <c r="BC881" s="44"/>
      <c r="BD881" s="44"/>
      <c r="BE881" s="44"/>
      <c r="BF881" s="44"/>
    </row>
    <row r="882" spans="1:58" ht="13.5" customHeight="1">
      <c r="A882" s="45"/>
      <c r="B882" s="45"/>
      <c r="C882" s="45"/>
      <c r="D882" s="45"/>
      <c r="E882" s="44"/>
      <c r="F882" s="45"/>
      <c r="G882" s="45"/>
      <c r="H882" s="46"/>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c r="AP882" s="44"/>
      <c r="AQ882" s="44"/>
      <c r="AR882" s="44"/>
      <c r="AS882" s="44"/>
      <c r="AT882" s="44"/>
      <c r="AU882" s="44"/>
      <c r="AV882" s="44"/>
      <c r="AW882" s="44"/>
      <c r="AX882" s="44"/>
      <c r="AY882" s="44"/>
      <c r="AZ882" s="44"/>
      <c r="BA882" s="44"/>
      <c r="BB882" s="44"/>
      <c r="BC882" s="44"/>
      <c r="BD882" s="44"/>
      <c r="BE882" s="44"/>
      <c r="BF882" s="44"/>
    </row>
    <row r="883" spans="1:58" ht="13.5" customHeight="1">
      <c r="A883" s="45"/>
      <c r="B883" s="45"/>
      <c r="C883" s="45"/>
      <c r="D883" s="45"/>
      <c r="E883" s="44"/>
      <c r="F883" s="45"/>
      <c r="G883" s="45"/>
      <c r="H883" s="46"/>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c r="AP883" s="44"/>
      <c r="AQ883" s="44"/>
      <c r="AR883" s="44"/>
      <c r="AS883" s="44"/>
      <c r="AT883" s="44"/>
      <c r="AU883" s="44"/>
      <c r="AV883" s="44"/>
      <c r="AW883" s="44"/>
      <c r="AX883" s="44"/>
      <c r="AY883" s="44"/>
      <c r="AZ883" s="44"/>
      <c r="BA883" s="44"/>
      <c r="BB883" s="44"/>
      <c r="BC883" s="44"/>
      <c r="BD883" s="44"/>
      <c r="BE883" s="44"/>
      <c r="BF883" s="44"/>
    </row>
    <row r="884" spans="1:58" ht="13.5" customHeight="1">
      <c r="A884" s="45"/>
      <c r="B884" s="45"/>
      <c r="C884" s="45"/>
      <c r="D884" s="45"/>
      <c r="E884" s="44"/>
      <c r="F884" s="45"/>
      <c r="G884" s="45"/>
      <c r="H884" s="46"/>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c r="AP884" s="44"/>
      <c r="AQ884" s="44"/>
      <c r="AR884" s="44"/>
      <c r="AS884" s="44"/>
      <c r="AT884" s="44"/>
      <c r="AU884" s="44"/>
      <c r="AV884" s="44"/>
      <c r="AW884" s="44"/>
      <c r="AX884" s="44"/>
      <c r="AY884" s="44"/>
      <c r="AZ884" s="44"/>
      <c r="BA884" s="44"/>
      <c r="BB884" s="44"/>
      <c r="BC884" s="44"/>
      <c r="BD884" s="44"/>
      <c r="BE884" s="44"/>
      <c r="BF884" s="44"/>
    </row>
    <row r="885" spans="1:58" ht="13.5" customHeight="1">
      <c r="A885" s="45"/>
      <c r="B885" s="45"/>
      <c r="C885" s="45"/>
      <c r="D885" s="45"/>
      <c r="E885" s="44"/>
      <c r="F885" s="45"/>
      <c r="G885" s="45"/>
      <c r="H885" s="46"/>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c r="AP885" s="44"/>
      <c r="AQ885" s="44"/>
      <c r="AR885" s="44"/>
      <c r="AS885" s="44"/>
      <c r="AT885" s="44"/>
      <c r="AU885" s="44"/>
      <c r="AV885" s="44"/>
      <c r="AW885" s="44"/>
      <c r="AX885" s="44"/>
      <c r="AY885" s="44"/>
      <c r="AZ885" s="44"/>
      <c r="BA885" s="44"/>
      <c r="BB885" s="44"/>
      <c r="BC885" s="44"/>
      <c r="BD885" s="44"/>
      <c r="BE885" s="44"/>
      <c r="BF885" s="44"/>
    </row>
    <row r="886" spans="1:58" ht="13.5" customHeight="1">
      <c r="A886" s="45"/>
      <c r="B886" s="45"/>
      <c r="C886" s="45"/>
      <c r="D886" s="45"/>
      <c r="E886" s="44"/>
      <c r="F886" s="45"/>
      <c r="G886" s="45"/>
      <c r="H886" s="46"/>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c r="AQ886" s="44"/>
      <c r="AR886" s="44"/>
      <c r="AS886" s="44"/>
      <c r="AT886" s="44"/>
      <c r="AU886" s="44"/>
      <c r="AV886" s="44"/>
      <c r="AW886" s="44"/>
      <c r="AX886" s="44"/>
      <c r="AY886" s="44"/>
      <c r="AZ886" s="44"/>
      <c r="BA886" s="44"/>
      <c r="BB886" s="44"/>
      <c r="BC886" s="44"/>
      <c r="BD886" s="44"/>
      <c r="BE886" s="44"/>
      <c r="BF886" s="44"/>
    </row>
    <row r="887" spans="1:58" ht="13.5" customHeight="1">
      <c r="A887" s="45"/>
      <c r="B887" s="45"/>
      <c r="C887" s="45"/>
      <c r="D887" s="45"/>
      <c r="E887" s="44"/>
      <c r="F887" s="45"/>
      <c r="G887" s="45"/>
      <c r="H887" s="46"/>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c r="BE887" s="44"/>
      <c r="BF887" s="44"/>
    </row>
    <row r="888" spans="1:58" ht="13.5" customHeight="1">
      <c r="A888" s="45"/>
      <c r="B888" s="45"/>
      <c r="C888" s="45"/>
      <c r="D888" s="45"/>
      <c r="E888" s="44"/>
      <c r="F888" s="45"/>
      <c r="G888" s="45"/>
      <c r="H888" s="46"/>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c r="BE888" s="44"/>
      <c r="BF888" s="44"/>
    </row>
    <row r="889" spans="1:58" ht="13.5" customHeight="1">
      <c r="A889" s="45"/>
      <c r="B889" s="45"/>
      <c r="C889" s="45"/>
      <c r="D889" s="45"/>
      <c r="E889" s="44"/>
      <c r="F889" s="45"/>
      <c r="G889" s="45"/>
      <c r="H889" s="46"/>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c r="AQ889" s="44"/>
      <c r="AR889" s="44"/>
      <c r="AS889" s="44"/>
      <c r="AT889" s="44"/>
      <c r="AU889" s="44"/>
      <c r="AV889" s="44"/>
      <c r="AW889" s="44"/>
      <c r="AX889" s="44"/>
      <c r="AY889" s="44"/>
      <c r="AZ889" s="44"/>
      <c r="BA889" s="44"/>
      <c r="BB889" s="44"/>
      <c r="BC889" s="44"/>
      <c r="BD889" s="44"/>
      <c r="BE889" s="44"/>
      <c r="BF889" s="44"/>
    </row>
    <row r="890" spans="1:58" ht="13.5" customHeight="1">
      <c r="A890" s="45"/>
      <c r="B890" s="45"/>
      <c r="C890" s="45"/>
      <c r="D890" s="45"/>
      <c r="E890" s="44"/>
      <c r="F890" s="45"/>
      <c r="G890" s="45"/>
      <c r="H890" s="46"/>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c r="AQ890" s="44"/>
      <c r="AR890" s="44"/>
      <c r="AS890" s="44"/>
      <c r="AT890" s="44"/>
      <c r="AU890" s="44"/>
      <c r="AV890" s="44"/>
      <c r="AW890" s="44"/>
      <c r="AX890" s="44"/>
      <c r="AY890" s="44"/>
      <c r="AZ890" s="44"/>
      <c r="BA890" s="44"/>
      <c r="BB890" s="44"/>
      <c r="BC890" s="44"/>
      <c r="BD890" s="44"/>
      <c r="BE890" s="44"/>
      <c r="BF890" s="44"/>
    </row>
    <row r="891" spans="1:58" ht="13.5" customHeight="1">
      <c r="A891" s="45"/>
      <c r="B891" s="45"/>
      <c r="C891" s="45"/>
      <c r="D891" s="45"/>
      <c r="E891" s="44"/>
      <c r="F891" s="45"/>
      <c r="G891" s="45"/>
      <c r="H891" s="46"/>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c r="AQ891" s="44"/>
      <c r="AR891" s="44"/>
      <c r="AS891" s="44"/>
      <c r="AT891" s="44"/>
      <c r="AU891" s="44"/>
      <c r="AV891" s="44"/>
      <c r="AW891" s="44"/>
      <c r="AX891" s="44"/>
      <c r="AY891" s="44"/>
      <c r="AZ891" s="44"/>
      <c r="BA891" s="44"/>
      <c r="BB891" s="44"/>
      <c r="BC891" s="44"/>
      <c r="BD891" s="44"/>
      <c r="BE891" s="44"/>
      <c r="BF891" s="44"/>
    </row>
    <row r="892" spans="1:58" ht="13.5" customHeight="1">
      <c r="A892" s="45"/>
      <c r="B892" s="45"/>
      <c r="C892" s="45"/>
      <c r="D892" s="45"/>
      <c r="E892" s="44"/>
      <c r="F892" s="45"/>
      <c r="G892" s="45"/>
      <c r="H892" s="46"/>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c r="AQ892" s="44"/>
      <c r="AR892" s="44"/>
      <c r="AS892" s="44"/>
      <c r="AT892" s="44"/>
      <c r="AU892" s="44"/>
      <c r="AV892" s="44"/>
      <c r="AW892" s="44"/>
      <c r="AX892" s="44"/>
      <c r="AY892" s="44"/>
      <c r="AZ892" s="44"/>
      <c r="BA892" s="44"/>
      <c r="BB892" s="44"/>
      <c r="BC892" s="44"/>
      <c r="BD892" s="44"/>
      <c r="BE892" s="44"/>
      <c r="BF892" s="44"/>
    </row>
    <row r="893" spans="1:58" ht="13.5" customHeight="1">
      <c r="A893" s="45"/>
      <c r="B893" s="45"/>
      <c r="C893" s="45"/>
      <c r="D893" s="45"/>
      <c r="E893" s="44"/>
      <c r="F893" s="45"/>
      <c r="G893" s="45"/>
      <c r="H893" s="46"/>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c r="AP893" s="44"/>
      <c r="AQ893" s="44"/>
      <c r="AR893" s="44"/>
      <c r="AS893" s="44"/>
      <c r="AT893" s="44"/>
      <c r="AU893" s="44"/>
      <c r="AV893" s="44"/>
      <c r="AW893" s="44"/>
      <c r="AX893" s="44"/>
      <c r="AY893" s="44"/>
      <c r="AZ893" s="44"/>
      <c r="BA893" s="44"/>
      <c r="BB893" s="44"/>
      <c r="BC893" s="44"/>
      <c r="BD893" s="44"/>
      <c r="BE893" s="44"/>
      <c r="BF893" s="44"/>
    </row>
    <row r="894" spans="1:58" ht="13.5" customHeight="1">
      <c r="A894" s="45"/>
      <c r="B894" s="45"/>
      <c r="C894" s="45"/>
      <c r="D894" s="45"/>
      <c r="E894" s="44"/>
      <c r="F894" s="45"/>
      <c r="G894" s="45"/>
      <c r="H894" s="46"/>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c r="AP894" s="44"/>
      <c r="AQ894" s="44"/>
      <c r="AR894" s="44"/>
      <c r="AS894" s="44"/>
      <c r="AT894" s="44"/>
      <c r="AU894" s="44"/>
      <c r="AV894" s="44"/>
      <c r="AW894" s="44"/>
      <c r="AX894" s="44"/>
      <c r="AY894" s="44"/>
      <c r="AZ894" s="44"/>
      <c r="BA894" s="44"/>
      <c r="BB894" s="44"/>
      <c r="BC894" s="44"/>
      <c r="BD894" s="44"/>
      <c r="BE894" s="44"/>
      <c r="BF894" s="44"/>
    </row>
    <row r="895" spans="1:58" ht="13.5" customHeight="1">
      <c r="A895" s="45"/>
      <c r="B895" s="45"/>
      <c r="C895" s="45"/>
      <c r="D895" s="45"/>
      <c r="E895" s="44"/>
      <c r="F895" s="45"/>
      <c r="G895" s="45"/>
      <c r="H895" s="46"/>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c r="AP895" s="44"/>
      <c r="AQ895" s="44"/>
      <c r="AR895" s="44"/>
      <c r="AS895" s="44"/>
      <c r="AT895" s="44"/>
      <c r="AU895" s="44"/>
      <c r="AV895" s="44"/>
      <c r="AW895" s="44"/>
      <c r="AX895" s="44"/>
      <c r="AY895" s="44"/>
      <c r="AZ895" s="44"/>
      <c r="BA895" s="44"/>
      <c r="BB895" s="44"/>
      <c r="BC895" s="44"/>
      <c r="BD895" s="44"/>
      <c r="BE895" s="44"/>
      <c r="BF895" s="44"/>
    </row>
    <row r="896" spans="1:58" ht="13.5" customHeight="1">
      <c r="A896" s="45"/>
      <c r="B896" s="45"/>
      <c r="C896" s="45"/>
      <c r="D896" s="45"/>
      <c r="E896" s="44"/>
      <c r="F896" s="45"/>
      <c r="G896" s="45"/>
      <c r="H896" s="46"/>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c r="AP896" s="44"/>
      <c r="AQ896" s="44"/>
      <c r="AR896" s="44"/>
      <c r="AS896" s="44"/>
      <c r="AT896" s="44"/>
      <c r="AU896" s="44"/>
      <c r="AV896" s="44"/>
      <c r="AW896" s="44"/>
      <c r="AX896" s="44"/>
      <c r="AY896" s="44"/>
      <c r="AZ896" s="44"/>
      <c r="BA896" s="44"/>
      <c r="BB896" s="44"/>
      <c r="BC896" s="44"/>
      <c r="BD896" s="44"/>
      <c r="BE896" s="44"/>
      <c r="BF896" s="44"/>
    </row>
    <row r="897" spans="1:58" ht="13.5" customHeight="1">
      <c r="A897" s="45"/>
      <c r="B897" s="45"/>
      <c r="C897" s="45"/>
      <c r="D897" s="45"/>
      <c r="E897" s="44"/>
      <c r="F897" s="45"/>
      <c r="G897" s="45"/>
      <c r="H897" s="46"/>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c r="AP897" s="44"/>
      <c r="AQ897" s="44"/>
      <c r="AR897" s="44"/>
      <c r="AS897" s="44"/>
      <c r="AT897" s="44"/>
      <c r="AU897" s="44"/>
      <c r="AV897" s="44"/>
      <c r="AW897" s="44"/>
      <c r="AX897" s="44"/>
      <c r="AY897" s="44"/>
      <c r="AZ897" s="44"/>
      <c r="BA897" s="44"/>
      <c r="BB897" s="44"/>
      <c r="BC897" s="44"/>
      <c r="BD897" s="44"/>
      <c r="BE897" s="44"/>
      <c r="BF897" s="44"/>
    </row>
    <row r="898" spans="1:58" ht="13.5" customHeight="1">
      <c r="A898" s="45"/>
      <c r="B898" s="45"/>
      <c r="C898" s="45"/>
      <c r="D898" s="45"/>
      <c r="E898" s="44"/>
      <c r="F898" s="45"/>
      <c r="G898" s="45"/>
      <c r="H898" s="46"/>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c r="AP898" s="44"/>
      <c r="AQ898" s="44"/>
      <c r="AR898" s="44"/>
      <c r="AS898" s="44"/>
      <c r="AT898" s="44"/>
      <c r="AU898" s="44"/>
      <c r="AV898" s="44"/>
      <c r="AW898" s="44"/>
      <c r="AX898" s="44"/>
      <c r="AY898" s="44"/>
      <c r="AZ898" s="44"/>
      <c r="BA898" s="44"/>
      <c r="BB898" s="44"/>
      <c r="BC898" s="44"/>
      <c r="BD898" s="44"/>
      <c r="BE898" s="44"/>
      <c r="BF898" s="44"/>
    </row>
    <row r="899" spans="1:58" ht="13.5" customHeight="1">
      <c r="A899" s="45"/>
      <c r="B899" s="45"/>
      <c r="C899" s="45"/>
      <c r="D899" s="45"/>
      <c r="E899" s="44"/>
      <c r="F899" s="45"/>
      <c r="G899" s="45"/>
      <c r="H899" s="46"/>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c r="AP899" s="44"/>
      <c r="AQ899" s="44"/>
      <c r="AR899" s="44"/>
      <c r="AS899" s="44"/>
      <c r="AT899" s="44"/>
      <c r="AU899" s="44"/>
      <c r="AV899" s="44"/>
      <c r="AW899" s="44"/>
      <c r="AX899" s="44"/>
      <c r="AY899" s="44"/>
      <c r="AZ899" s="44"/>
      <c r="BA899" s="44"/>
      <c r="BB899" s="44"/>
      <c r="BC899" s="44"/>
      <c r="BD899" s="44"/>
      <c r="BE899" s="44"/>
      <c r="BF899" s="44"/>
    </row>
    <row r="900" spans="1:58" ht="13.5" customHeight="1">
      <c r="A900" s="45"/>
      <c r="B900" s="45"/>
      <c r="C900" s="45"/>
      <c r="D900" s="45"/>
      <c r="E900" s="44"/>
      <c r="F900" s="45"/>
      <c r="G900" s="45"/>
      <c r="H900" s="46"/>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c r="AQ900" s="44"/>
      <c r="AR900" s="44"/>
      <c r="AS900" s="44"/>
      <c r="AT900" s="44"/>
      <c r="AU900" s="44"/>
      <c r="AV900" s="44"/>
      <c r="AW900" s="44"/>
      <c r="AX900" s="44"/>
      <c r="AY900" s="44"/>
      <c r="AZ900" s="44"/>
      <c r="BA900" s="44"/>
      <c r="BB900" s="44"/>
      <c r="BC900" s="44"/>
      <c r="BD900" s="44"/>
      <c r="BE900" s="44"/>
      <c r="BF900" s="44"/>
    </row>
    <row r="901" spans="1:58" ht="13.5" customHeight="1">
      <c r="A901" s="45"/>
      <c r="B901" s="45"/>
      <c r="C901" s="45"/>
      <c r="D901" s="45"/>
      <c r="E901" s="44"/>
      <c r="F901" s="45"/>
      <c r="G901" s="45"/>
      <c r="H901" s="46"/>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c r="AQ901" s="44"/>
      <c r="AR901" s="44"/>
      <c r="AS901" s="44"/>
      <c r="AT901" s="44"/>
      <c r="AU901" s="44"/>
      <c r="AV901" s="44"/>
      <c r="AW901" s="44"/>
      <c r="AX901" s="44"/>
      <c r="AY901" s="44"/>
      <c r="AZ901" s="44"/>
      <c r="BA901" s="44"/>
      <c r="BB901" s="44"/>
      <c r="BC901" s="44"/>
      <c r="BD901" s="44"/>
      <c r="BE901" s="44"/>
      <c r="BF901" s="44"/>
    </row>
    <row r="902" spans="1:58" ht="13.5" customHeight="1">
      <c r="A902" s="45"/>
      <c r="B902" s="45"/>
      <c r="C902" s="45"/>
      <c r="D902" s="45"/>
      <c r="E902" s="44"/>
      <c r="F902" s="45"/>
      <c r="G902" s="45"/>
      <c r="H902" s="46"/>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c r="AQ902" s="44"/>
      <c r="AR902" s="44"/>
      <c r="AS902" s="44"/>
      <c r="AT902" s="44"/>
      <c r="AU902" s="44"/>
      <c r="AV902" s="44"/>
      <c r="AW902" s="44"/>
      <c r="AX902" s="44"/>
      <c r="AY902" s="44"/>
      <c r="AZ902" s="44"/>
      <c r="BA902" s="44"/>
      <c r="BB902" s="44"/>
      <c r="BC902" s="44"/>
      <c r="BD902" s="44"/>
      <c r="BE902" s="44"/>
      <c r="BF902" s="44"/>
    </row>
    <row r="903" spans="1:58" ht="13.5" customHeight="1">
      <c r="A903" s="45"/>
      <c r="B903" s="45"/>
      <c r="C903" s="45"/>
      <c r="D903" s="45"/>
      <c r="E903" s="44"/>
      <c r="F903" s="45"/>
      <c r="G903" s="45"/>
      <c r="H903" s="46"/>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c r="AQ903" s="44"/>
      <c r="AR903" s="44"/>
      <c r="AS903" s="44"/>
      <c r="AT903" s="44"/>
      <c r="AU903" s="44"/>
      <c r="AV903" s="44"/>
      <c r="AW903" s="44"/>
      <c r="AX903" s="44"/>
      <c r="AY903" s="44"/>
      <c r="AZ903" s="44"/>
      <c r="BA903" s="44"/>
      <c r="BB903" s="44"/>
      <c r="BC903" s="44"/>
      <c r="BD903" s="44"/>
      <c r="BE903" s="44"/>
      <c r="BF903" s="44"/>
    </row>
    <row r="904" spans="1:58" ht="13.5" customHeight="1">
      <c r="A904" s="45"/>
      <c r="B904" s="45"/>
      <c r="C904" s="45"/>
      <c r="D904" s="45"/>
      <c r="E904" s="44"/>
      <c r="F904" s="45"/>
      <c r="G904" s="45"/>
      <c r="H904" s="46"/>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c r="AQ904" s="44"/>
      <c r="AR904" s="44"/>
      <c r="AS904" s="44"/>
      <c r="AT904" s="44"/>
      <c r="AU904" s="44"/>
      <c r="AV904" s="44"/>
      <c r="AW904" s="44"/>
      <c r="AX904" s="44"/>
      <c r="AY904" s="44"/>
      <c r="AZ904" s="44"/>
      <c r="BA904" s="44"/>
      <c r="BB904" s="44"/>
      <c r="BC904" s="44"/>
      <c r="BD904" s="44"/>
      <c r="BE904" s="44"/>
      <c r="BF904" s="44"/>
    </row>
    <row r="905" spans="1:58" ht="13.5" customHeight="1">
      <c r="A905" s="45"/>
      <c r="B905" s="45"/>
      <c r="C905" s="45"/>
      <c r="D905" s="45"/>
      <c r="E905" s="44"/>
      <c r="F905" s="45"/>
      <c r="G905" s="45"/>
      <c r="H905" s="46"/>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c r="AQ905" s="44"/>
      <c r="AR905" s="44"/>
      <c r="AS905" s="44"/>
      <c r="AT905" s="44"/>
      <c r="AU905" s="44"/>
      <c r="AV905" s="44"/>
      <c r="AW905" s="44"/>
      <c r="AX905" s="44"/>
      <c r="AY905" s="44"/>
      <c r="AZ905" s="44"/>
      <c r="BA905" s="44"/>
      <c r="BB905" s="44"/>
      <c r="BC905" s="44"/>
      <c r="BD905" s="44"/>
      <c r="BE905" s="44"/>
      <c r="BF905" s="44"/>
    </row>
    <row r="906" spans="1:58" ht="13.5" customHeight="1">
      <c r="A906" s="45"/>
      <c r="B906" s="45"/>
      <c r="C906" s="45"/>
      <c r="D906" s="45"/>
      <c r="E906" s="44"/>
      <c r="F906" s="45"/>
      <c r="G906" s="45"/>
      <c r="H906" s="46"/>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c r="AQ906" s="44"/>
      <c r="AR906" s="44"/>
      <c r="AS906" s="44"/>
      <c r="AT906" s="44"/>
      <c r="AU906" s="44"/>
      <c r="AV906" s="44"/>
      <c r="AW906" s="44"/>
      <c r="AX906" s="44"/>
      <c r="AY906" s="44"/>
      <c r="AZ906" s="44"/>
      <c r="BA906" s="44"/>
      <c r="BB906" s="44"/>
      <c r="BC906" s="44"/>
      <c r="BD906" s="44"/>
      <c r="BE906" s="44"/>
      <c r="BF906" s="44"/>
    </row>
    <row r="907" spans="1:58" ht="13.5" customHeight="1">
      <c r="A907" s="45"/>
      <c r="B907" s="45"/>
      <c r="C907" s="45"/>
      <c r="D907" s="45"/>
      <c r="E907" s="44"/>
      <c r="F907" s="45"/>
      <c r="G907" s="45"/>
      <c r="H907" s="46"/>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c r="AP907" s="44"/>
      <c r="AQ907" s="44"/>
      <c r="AR907" s="44"/>
      <c r="AS907" s="44"/>
      <c r="AT907" s="44"/>
      <c r="AU907" s="44"/>
      <c r="AV907" s="44"/>
      <c r="AW907" s="44"/>
      <c r="AX907" s="44"/>
      <c r="AY907" s="44"/>
      <c r="AZ907" s="44"/>
      <c r="BA907" s="44"/>
      <c r="BB907" s="44"/>
      <c r="BC907" s="44"/>
      <c r="BD907" s="44"/>
      <c r="BE907" s="44"/>
      <c r="BF907" s="44"/>
    </row>
    <row r="908" spans="1:58" ht="13.5" customHeight="1">
      <c r="A908" s="45"/>
      <c r="B908" s="45"/>
      <c r="C908" s="45"/>
      <c r="D908" s="45"/>
      <c r="E908" s="44"/>
      <c r="F908" s="45"/>
      <c r="G908" s="45"/>
      <c r="H908" s="46"/>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c r="AP908" s="44"/>
      <c r="AQ908" s="44"/>
      <c r="AR908" s="44"/>
      <c r="AS908" s="44"/>
      <c r="AT908" s="44"/>
      <c r="AU908" s="44"/>
      <c r="AV908" s="44"/>
      <c r="AW908" s="44"/>
      <c r="AX908" s="44"/>
      <c r="AY908" s="44"/>
      <c r="AZ908" s="44"/>
      <c r="BA908" s="44"/>
      <c r="BB908" s="44"/>
      <c r="BC908" s="44"/>
      <c r="BD908" s="44"/>
      <c r="BE908" s="44"/>
      <c r="BF908" s="44"/>
    </row>
    <row r="909" spans="1:58" ht="13.5" customHeight="1">
      <c r="A909" s="45"/>
      <c r="B909" s="45"/>
      <c r="C909" s="45"/>
      <c r="D909" s="45"/>
      <c r="E909" s="44"/>
      <c r="F909" s="45"/>
      <c r="G909" s="45"/>
      <c r="H909" s="46"/>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c r="AP909" s="44"/>
      <c r="AQ909" s="44"/>
      <c r="AR909" s="44"/>
      <c r="AS909" s="44"/>
      <c r="AT909" s="44"/>
      <c r="AU909" s="44"/>
      <c r="AV909" s="44"/>
      <c r="AW909" s="44"/>
      <c r="AX909" s="44"/>
      <c r="AY909" s="44"/>
      <c r="AZ909" s="44"/>
      <c r="BA909" s="44"/>
      <c r="BB909" s="44"/>
      <c r="BC909" s="44"/>
      <c r="BD909" s="44"/>
      <c r="BE909" s="44"/>
      <c r="BF909" s="44"/>
    </row>
    <row r="910" spans="1:58" ht="13.5" customHeight="1">
      <c r="A910" s="45"/>
      <c r="B910" s="45"/>
      <c r="C910" s="45"/>
      <c r="D910" s="45"/>
      <c r="E910" s="44"/>
      <c r="F910" s="45"/>
      <c r="G910" s="45"/>
      <c r="H910" s="46"/>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c r="AP910" s="44"/>
      <c r="AQ910" s="44"/>
      <c r="AR910" s="44"/>
      <c r="AS910" s="44"/>
      <c r="AT910" s="44"/>
      <c r="AU910" s="44"/>
      <c r="AV910" s="44"/>
      <c r="AW910" s="44"/>
      <c r="AX910" s="44"/>
      <c r="AY910" s="44"/>
      <c r="AZ910" s="44"/>
      <c r="BA910" s="44"/>
      <c r="BB910" s="44"/>
      <c r="BC910" s="44"/>
      <c r="BD910" s="44"/>
      <c r="BE910" s="44"/>
      <c r="BF910" s="44"/>
    </row>
    <row r="911" spans="1:58" ht="13.5" customHeight="1">
      <c r="A911" s="45"/>
      <c r="B911" s="45"/>
      <c r="C911" s="45"/>
      <c r="D911" s="45"/>
      <c r="E911" s="44"/>
      <c r="F911" s="45"/>
      <c r="G911" s="45"/>
      <c r="H911" s="46"/>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c r="AP911" s="44"/>
      <c r="AQ911" s="44"/>
      <c r="AR911" s="44"/>
      <c r="AS911" s="44"/>
      <c r="AT911" s="44"/>
      <c r="AU911" s="44"/>
      <c r="AV911" s="44"/>
      <c r="AW911" s="44"/>
      <c r="AX911" s="44"/>
      <c r="AY911" s="44"/>
      <c r="AZ911" s="44"/>
      <c r="BA911" s="44"/>
      <c r="BB911" s="44"/>
      <c r="BC911" s="44"/>
      <c r="BD911" s="44"/>
      <c r="BE911" s="44"/>
      <c r="BF911" s="44"/>
    </row>
    <row r="912" spans="1:58" ht="13.5" customHeight="1">
      <c r="A912" s="45"/>
      <c r="B912" s="45"/>
      <c r="C912" s="45"/>
      <c r="D912" s="45"/>
      <c r="E912" s="44"/>
      <c r="F912" s="45"/>
      <c r="G912" s="45"/>
      <c r="H912" s="46"/>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c r="AP912" s="44"/>
      <c r="AQ912" s="44"/>
      <c r="AR912" s="44"/>
      <c r="AS912" s="44"/>
      <c r="AT912" s="44"/>
      <c r="AU912" s="44"/>
      <c r="AV912" s="44"/>
      <c r="AW912" s="44"/>
      <c r="AX912" s="44"/>
      <c r="AY912" s="44"/>
      <c r="AZ912" s="44"/>
      <c r="BA912" s="44"/>
      <c r="BB912" s="44"/>
      <c r="BC912" s="44"/>
      <c r="BD912" s="44"/>
      <c r="BE912" s="44"/>
      <c r="BF912" s="44"/>
    </row>
    <row r="913" spans="1:58" ht="13.5" customHeight="1">
      <c r="A913" s="45"/>
      <c r="B913" s="45"/>
      <c r="C913" s="45"/>
      <c r="D913" s="45"/>
      <c r="E913" s="44"/>
      <c r="F913" s="45"/>
      <c r="G913" s="45"/>
      <c r="H913" s="46"/>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c r="AP913" s="44"/>
      <c r="AQ913" s="44"/>
      <c r="AR913" s="44"/>
      <c r="AS913" s="44"/>
      <c r="AT913" s="44"/>
      <c r="AU913" s="44"/>
      <c r="AV913" s="44"/>
      <c r="AW913" s="44"/>
      <c r="AX913" s="44"/>
      <c r="AY913" s="44"/>
      <c r="AZ913" s="44"/>
      <c r="BA913" s="44"/>
      <c r="BB913" s="44"/>
      <c r="BC913" s="44"/>
      <c r="BD913" s="44"/>
      <c r="BE913" s="44"/>
      <c r="BF913" s="44"/>
    </row>
    <row r="914" spans="1:58" ht="13.5" customHeight="1">
      <c r="A914" s="45"/>
      <c r="B914" s="45"/>
      <c r="C914" s="45"/>
      <c r="D914" s="45"/>
      <c r="E914" s="44"/>
      <c r="F914" s="45"/>
      <c r="G914" s="45"/>
      <c r="H914" s="46"/>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c r="AP914" s="44"/>
      <c r="AQ914" s="44"/>
      <c r="AR914" s="44"/>
      <c r="AS914" s="44"/>
      <c r="AT914" s="44"/>
      <c r="AU914" s="44"/>
      <c r="AV914" s="44"/>
      <c r="AW914" s="44"/>
      <c r="AX914" s="44"/>
      <c r="AY914" s="44"/>
      <c r="AZ914" s="44"/>
      <c r="BA914" s="44"/>
      <c r="BB914" s="44"/>
      <c r="BC914" s="44"/>
      <c r="BD914" s="44"/>
      <c r="BE914" s="44"/>
      <c r="BF914" s="44"/>
    </row>
    <row r="915" spans="1:58" ht="13.5" customHeight="1">
      <c r="A915" s="45"/>
      <c r="B915" s="45"/>
      <c r="C915" s="45"/>
      <c r="D915" s="45"/>
      <c r="E915" s="44"/>
      <c r="F915" s="45"/>
      <c r="G915" s="45"/>
      <c r="H915" s="46"/>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c r="AP915" s="44"/>
      <c r="AQ915" s="44"/>
      <c r="AR915" s="44"/>
      <c r="AS915" s="44"/>
      <c r="AT915" s="44"/>
      <c r="AU915" s="44"/>
      <c r="AV915" s="44"/>
      <c r="AW915" s="44"/>
      <c r="AX915" s="44"/>
      <c r="AY915" s="44"/>
      <c r="AZ915" s="44"/>
      <c r="BA915" s="44"/>
      <c r="BB915" s="44"/>
      <c r="BC915" s="44"/>
      <c r="BD915" s="44"/>
      <c r="BE915" s="44"/>
      <c r="BF915" s="44"/>
    </row>
    <row r="916" spans="1:58" ht="13.5" customHeight="1">
      <c r="A916" s="45"/>
      <c r="B916" s="45"/>
      <c r="C916" s="45"/>
      <c r="D916" s="45"/>
      <c r="E916" s="44"/>
      <c r="F916" s="45"/>
      <c r="G916" s="45"/>
      <c r="H916" s="46"/>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c r="AP916" s="44"/>
      <c r="AQ916" s="44"/>
      <c r="AR916" s="44"/>
      <c r="AS916" s="44"/>
      <c r="AT916" s="44"/>
      <c r="AU916" s="44"/>
      <c r="AV916" s="44"/>
      <c r="AW916" s="44"/>
      <c r="AX916" s="44"/>
      <c r="AY916" s="44"/>
      <c r="AZ916" s="44"/>
      <c r="BA916" s="44"/>
      <c r="BB916" s="44"/>
      <c r="BC916" s="44"/>
      <c r="BD916" s="44"/>
      <c r="BE916" s="44"/>
      <c r="BF916" s="44"/>
    </row>
    <row r="917" spans="1:58" ht="13.5" customHeight="1">
      <c r="A917" s="45"/>
      <c r="B917" s="45"/>
      <c r="C917" s="45"/>
      <c r="D917" s="45"/>
      <c r="E917" s="44"/>
      <c r="F917" s="45"/>
      <c r="G917" s="45"/>
      <c r="H917" s="46"/>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c r="AP917" s="44"/>
      <c r="AQ917" s="44"/>
      <c r="AR917" s="44"/>
      <c r="AS917" s="44"/>
      <c r="AT917" s="44"/>
      <c r="AU917" s="44"/>
      <c r="AV917" s="44"/>
      <c r="AW917" s="44"/>
      <c r="AX917" s="44"/>
      <c r="AY917" s="44"/>
      <c r="AZ917" s="44"/>
      <c r="BA917" s="44"/>
      <c r="BB917" s="44"/>
      <c r="BC917" s="44"/>
      <c r="BD917" s="44"/>
      <c r="BE917" s="44"/>
      <c r="BF917" s="44"/>
    </row>
    <row r="918" spans="1:58" ht="13.5" customHeight="1">
      <c r="A918" s="45"/>
      <c r="B918" s="45"/>
      <c r="C918" s="45"/>
      <c r="D918" s="45"/>
      <c r="E918" s="44"/>
      <c r="F918" s="45"/>
      <c r="G918" s="45"/>
      <c r="H918" s="46"/>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c r="AP918" s="44"/>
      <c r="AQ918" s="44"/>
      <c r="AR918" s="44"/>
      <c r="AS918" s="44"/>
      <c r="AT918" s="44"/>
      <c r="AU918" s="44"/>
      <c r="AV918" s="44"/>
      <c r="AW918" s="44"/>
      <c r="AX918" s="44"/>
      <c r="AY918" s="44"/>
      <c r="AZ918" s="44"/>
      <c r="BA918" s="44"/>
      <c r="BB918" s="44"/>
      <c r="BC918" s="44"/>
      <c r="BD918" s="44"/>
      <c r="BE918" s="44"/>
      <c r="BF918" s="44"/>
    </row>
    <row r="919" spans="1:58" ht="13.5" customHeight="1">
      <c r="A919" s="45"/>
      <c r="B919" s="45"/>
      <c r="C919" s="45"/>
      <c r="D919" s="45"/>
      <c r="E919" s="44"/>
      <c r="F919" s="45"/>
      <c r="G919" s="45"/>
      <c r="H919" s="46"/>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c r="AP919" s="44"/>
      <c r="AQ919" s="44"/>
      <c r="AR919" s="44"/>
      <c r="AS919" s="44"/>
      <c r="AT919" s="44"/>
      <c r="AU919" s="44"/>
      <c r="AV919" s="44"/>
      <c r="AW919" s="44"/>
      <c r="AX919" s="44"/>
      <c r="AY919" s="44"/>
      <c r="AZ919" s="44"/>
      <c r="BA919" s="44"/>
      <c r="BB919" s="44"/>
      <c r="BC919" s="44"/>
      <c r="BD919" s="44"/>
      <c r="BE919" s="44"/>
      <c r="BF919" s="44"/>
    </row>
    <row r="920" spans="1:58" ht="13.5" customHeight="1">
      <c r="A920" s="45"/>
      <c r="B920" s="45"/>
      <c r="C920" s="45"/>
      <c r="D920" s="45"/>
      <c r="E920" s="44"/>
      <c r="F920" s="45"/>
      <c r="G920" s="45"/>
      <c r="H920" s="46"/>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c r="AP920" s="44"/>
      <c r="AQ920" s="44"/>
      <c r="AR920" s="44"/>
      <c r="AS920" s="44"/>
      <c r="AT920" s="44"/>
      <c r="AU920" s="44"/>
      <c r="AV920" s="44"/>
      <c r="AW920" s="44"/>
      <c r="AX920" s="44"/>
      <c r="AY920" s="44"/>
      <c r="AZ920" s="44"/>
      <c r="BA920" s="44"/>
      <c r="BB920" s="44"/>
      <c r="BC920" s="44"/>
      <c r="BD920" s="44"/>
      <c r="BE920" s="44"/>
      <c r="BF920" s="44"/>
    </row>
    <row r="921" spans="1:58" ht="13.5" customHeight="1">
      <c r="A921" s="45"/>
      <c r="B921" s="45"/>
      <c r="C921" s="45"/>
      <c r="D921" s="45"/>
      <c r="E921" s="44"/>
      <c r="F921" s="45"/>
      <c r="G921" s="45"/>
      <c r="H921" s="46"/>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c r="AP921" s="44"/>
      <c r="AQ921" s="44"/>
      <c r="AR921" s="44"/>
      <c r="AS921" s="44"/>
      <c r="AT921" s="44"/>
      <c r="AU921" s="44"/>
      <c r="AV921" s="44"/>
      <c r="AW921" s="44"/>
      <c r="AX921" s="44"/>
      <c r="AY921" s="44"/>
      <c r="AZ921" s="44"/>
      <c r="BA921" s="44"/>
      <c r="BB921" s="44"/>
      <c r="BC921" s="44"/>
      <c r="BD921" s="44"/>
      <c r="BE921" s="44"/>
      <c r="BF921" s="44"/>
    </row>
    <row r="922" spans="1:58" ht="13.5" customHeight="1">
      <c r="A922" s="45"/>
      <c r="B922" s="45"/>
      <c r="C922" s="45"/>
      <c r="D922" s="45"/>
      <c r="E922" s="44"/>
      <c r="F922" s="45"/>
      <c r="G922" s="45"/>
      <c r="H922" s="46"/>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c r="AP922" s="44"/>
      <c r="AQ922" s="44"/>
      <c r="AR922" s="44"/>
      <c r="AS922" s="44"/>
      <c r="AT922" s="44"/>
      <c r="AU922" s="44"/>
      <c r="AV922" s="44"/>
      <c r="AW922" s="44"/>
      <c r="AX922" s="44"/>
      <c r="AY922" s="44"/>
      <c r="AZ922" s="44"/>
      <c r="BA922" s="44"/>
      <c r="BB922" s="44"/>
      <c r="BC922" s="44"/>
      <c r="BD922" s="44"/>
      <c r="BE922" s="44"/>
      <c r="BF922" s="44"/>
    </row>
    <row r="923" spans="1:58" ht="13.5" customHeight="1">
      <c r="A923" s="45"/>
      <c r="B923" s="45"/>
      <c r="C923" s="45"/>
      <c r="D923" s="45"/>
      <c r="E923" s="44"/>
      <c r="F923" s="45"/>
      <c r="G923" s="45"/>
      <c r="H923" s="46"/>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c r="AP923" s="44"/>
      <c r="AQ923" s="44"/>
      <c r="AR923" s="44"/>
      <c r="AS923" s="44"/>
      <c r="AT923" s="44"/>
      <c r="AU923" s="44"/>
      <c r="AV923" s="44"/>
      <c r="AW923" s="44"/>
      <c r="AX923" s="44"/>
      <c r="AY923" s="44"/>
      <c r="AZ923" s="44"/>
      <c r="BA923" s="44"/>
      <c r="BB923" s="44"/>
      <c r="BC923" s="44"/>
      <c r="BD923" s="44"/>
      <c r="BE923" s="44"/>
      <c r="BF923" s="44"/>
    </row>
    <row r="924" spans="1:58" ht="13.5" customHeight="1">
      <c r="A924" s="45"/>
      <c r="B924" s="45"/>
      <c r="C924" s="45"/>
      <c r="D924" s="45"/>
      <c r="E924" s="44"/>
      <c r="F924" s="45"/>
      <c r="G924" s="45"/>
      <c r="H924" s="46"/>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c r="AP924" s="44"/>
      <c r="AQ924" s="44"/>
      <c r="AR924" s="44"/>
      <c r="AS924" s="44"/>
      <c r="AT924" s="44"/>
      <c r="AU924" s="44"/>
      <c r="AV924" s="44"/>
      <c r="AW924" s="44"/>
      <c r="AX924" s="44"/>
      <c r="AY924" s="44"/>
      <c r="AZ924" s="44"/>
      <c r="BA924" s="44"/>
      <c r="BB924" s="44"/>
      <c r="BC924" s="44"/>
      <c r="BD924" s="44"/>
      <c r="BE924" s="44"/>
      <c r="BF924" s="44"/>
    </row>
    <row r="925" spans="1:58" ht="13.5" customHeight="1">
      <c r="A925" s="45"/>
      <c r="B925" s="45"/>
      <c r="C925" s="45"/>
      <c r="D925" s="45"/>
      <c r="E925" s="44"/>
      <c r="F925" s="45"/>
      <c r="G925" s="45"/>
      <c r="H925" s="46"/>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c r="AP925" s="44"/>
      <c r="AQ925" s="44"/>
      <c r="AR925" s="44"/>
      <c r="AS925" s="44"/>
      <c r="AT925" s="44"/>
      <c r="AU925" s="44"/>
      <c r="AV925" s="44"/>
      <c r="AW925" s="44"/>
      <c r="AX925" s="44"/>
      <c r="AY925" s="44"/>
      <c r="AZ925" s="44"/>
      <c r="BA925" s="44"/>
      <c r="BB925" s="44"/>
      <c r="BC925" s="44"/>
      <c r="BD925" s="44"/>
      <c r="BE925" s="44"/>
      <c r="BF925" s="44"/>
    </row>
    <row r="926" spans="1:58" ht="13.5" customHeight="1">
      <c r="A926" s="45"/>
      <c r="B926" s="45"/>
      <c r="C926" s="45"/>
      <c r="D926" s="45"/>
      <c r="E926" s="44"/>
      <c r="F926" s="45"/>
      <c r="G926" s="45"/>
      <c r="H926" s="46"/>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c r="AP926" s="44"/>
      <c r="AQ926" s="44"/>
      <c r="AR926" s="44"/>
      <c r="AS926" s="44"/>
      <c r="AT926" s="44"/>
      <c r="AU926" s="44"/>
      <c r="AV926" s="44"/>
      <c r="AW926" s="44"/>
      <c r="AX926" s="44"/>
      <c r="AY926" s="44"/>
      <c r="AZ926" s="44"/>
      <c r="BA926" s="44"/>
      <c r="BB926" s="44"/>
      <c r="BC926" s="44"/>
      <c r="BD926" s="44"/>
      <c r="BE926" s="44"/>
      <c r="BF926" s="44"/>
    </row>
    <row r="927" spans="1:58" ht="13.5" customHeight="1">
      <c r="A927" s="45"/>
      <c r="B927" s="45"/>
      <c r="C927" s="45"/>
      <c r="D927" s="45"/>
      <c r="E927" s="44"/>
      <c r="F927" s="45"/>
      <c r="G927" s="45"/>
      <c r="H927" s="46"/>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c r="AP927" s="44"/>
      <c r="AQ927" s="44"/>
      <c r="AR927" s="44"/>
      <c r="AS927" s="44"/>
      <c r="AT927" s="44"/>
      <c r="AU927" s="44"/>
      <c r="AV927" s="44"/>
      <c r="AW927" s="44"/>
      <c r="AX927" s="44"/>
      <c r="AY927" s="44"/>
      <c r="AZ927" s="44"/>
      <c r="BA927" s="44"/>
      <c r="BB927" s="44"/>
      <c r="BC927" s="44"/>
      <c r="BD927" s="44"/>
      <c r="BE927" s="44"/>
      <c r="BF927" s="44"/>
    </row>
    <row r="928" spans="1:58" ht="13.5" customHeight="1">
      <c r="A928" s="45"/>
      <c r="B928" s="45"/>
      <c r="C928" s="45"/>
      <c r="D928" s="45"/>
      <c r="E928" s="44"/>
      <c r="F928" s="45"/>
      <c r="G928" s="45"/>
      <c r="H928" s="46"/>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c r="AP928" s="44"/>
      <c r="AQ928" s="44"/>
      <c r="AR928" s="44"/>
      <c r="AS928" s="44"/>
      <c r="AT928" s="44"/>
      <c r="AU928" s="44"/>
      <c r="AV928" s="44"/>
      <c r="AW928" s="44"/>
      <c r="AX928" s="44"/>
      <c r="AY928" s="44"/>
      <c r="AZ928" s="44"/>
      <c r="BA928" s="44"/>
      <c r="BB928" s="44"/>
      <c r="BC928" s="44"/>
      <c r="BD928" s="44"/>
      <c r="BE928" s="44"/>
      <c r="BF928" s="44"/>
    </row>
    <row r="929" spans="1:58" ht="13.5" customHeight="1">
      <c r="A929" s="45"/>
      <c r="B929" s="45"/>
      <c r="C929" s="45"/>
      <c r="D929" s="45"/>
      <c r="E929" s="44"/>
      <c r="F929" s="45"/>
      <c r="G929" s="45"/>
      <c r="H929" s="46"/>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c r="AP929" s="44"/>
      <c r="AQ929" s="44"/>
      <c r="AR929" s="44"/>
      <c r="AS929" s="44"/>
      <c r="AT929" s="44"/>
      <c r="AU929" s="44"/>
      <c r="AV929" s="44"/>
      <c r="AW929" s="44"/>
      <c r="AX929" s="44"/>
      <c r="AY929" s="44"/>
      <c r="AZ929" s="44"/>
      <c r="BA929" s="44"/>
      <c r="BB929" s="44"/>
      <c r="BC929" s="44"/>
      <c r="BD929" s="44"/>
      <c r="BE929" s="44"/>
      <c r="BF929" s="44"/>
    </row>
    <row r="930" spans="1:58" ht="13.5" customHeight="1">
      <c r="A930" s="45"/>
      <c r="B930" s="45"/>
      <c r="C930" s="45"/>
      <c r="D930" s="45"/>
      <c r="E930" s="44"/>
      <c r="F930" s="45"/>
      <c r="G930" s="45"/>
      <c r="H930" s="46"/>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c r="AP930" s="44"/>
      <c r="AQ930" s="44"/>
      <c r="AR930" s="44"/>
      <c r="AS930" s="44"/>
      <c r="AT930" s="44"/>
      <c r="AU930" s="44"/>
      <c r="AV930" s="44"/>
      <c r="AW930" s="44"/>
      <c r="AX930" s="44"/>
      <c r="AY930" s="44"/>
      <c r="AZ930" s="44"/>
      <c r="BA930" s="44"/>
      <c r="BB930" s="44"/>
      <c r="BC930" s="44"/>
      <c r="BD930" s="44"/>
      <c r="BE930" s="44"/>
      <c r="BF930" s="44"/>
    </row>
    <row r="931" spans="1:58" ht="13.5" customHeight="1">
      <c r="A931" s="45"/>
      <c r="B931" s="45"/>
      <c r="C931" s="45"/>
      <c r="D931" s="45"/>
      <c r="E931" s="44"/>
      <c r="F931" s="45"/>
      <c r="G931" s="45"/>
      <c r="H931" s="46"/>
      <c r="I931" s="44"/>
      <c r="J931" s="44"/>
      <c r="K931" s="44"/>
      <c r="L931" s="44"/>
      <c r="M931" s="44"/>
      <c r="N931" s="44"/>
      <c r="O931" s="44"/>
      <c r="P931" s="44"/>
      <c r="Q931" s="44"/>
      <c r="R931" s="44"/>
      <c r="S931" s="44"/>
      <c r="T931" s="44"/>
      <c r="U931" s="44"/>
      <c r="V931" s="44"/>
      <c r="W931" s="44"/>
      <c r="X931" s="44"/>
      <c r="Y931" s="44"/>
      <c r="Z931" s="44"/>
      <c r="AA931" s="44"/>
      <c r="AB931" s="44"/>
      <c r="AC931" s="44"/>
      <c r="AD931" s="44"/>
      <c r="AE931" s="44"/>
      <c r="AF931" s="44"/>
      <c r="AG931" s="44"/>
      <c r="AH931" s="44"/>
      <c r="AI931" s="44"/>
      <c r="AJ931" s="44"/>
      <c r="AK931" s="44"/>
      <c r="AL931" s="44"/>
      <c r="AM931" s="44"/>
      <c r="AN931" s="44"/>
      <c r="AO931" s="44"/>
      <c r="AP931" s="44"/>
      <c r="AQ931" s="44"/>
      <c r="AR931" s="44"/>
      <c r="AS931" s="44"/>
      <c r="AT931" s="44"/>
      <c r="AU931" s="44"/>
      <c r="AV931" s="44"/>
      <c r="AW931" s="44"/>
      <c r="AX931" s="44"/>
      <c r="AY931" s="44"/>
      <c r="AZ931" s="44"/>
      <c r="BA931" s="44"/>
      <c r="BB931" s="44"/>
      <c r="BC931" s="44"/>
      <c r="BD931" s="44"/>
      <c r="BE931" s="44"/>
      <c r="BF931" s="44"/>
    </row>
    <row r="932" spans="1:58" ht="13.5" customHeight="1">
      <c r="A932" s="45"/>
      <c r="B932" s="45"/>
      <c r="C932" s="45"/>
      <c r="D932" s="45"/>
      <c r="E932" s="44"/>
      <c r="F932" s="45"/>
      <c r="G932" s="45"/>
      <c r="H932" s="46"/>
      <c r="I932" s="44"/>
      <c r="J932" s="44"/>
      <c r="K932" s="44"/>
      <c r="L932" s="44"/>
      <c r="M932" s="44"/>
      <c r="N932" s="44"/>
      <c r="O932" s="44"/>
      <c r="P932" s="44"/>
      <c r="Q932" s="44"/>
      <c r="R932" s="44"/>
      <c r="S932" s="44"/>
      <c r="T932" s="44"/>
      <c r="U932" s="44"/>
      <c r="V932" s="44"/>
      <c r="W932" s="44"/>
      <c r="X932" s="44"/>
      <c r="Y932" s="44"/>
      <c r="Z932" s="44"/>
      <c r="AA932" s="44"/>
      <c r="AB932" s="44"/>
      <c r="AC932" s="44"/>
      <c r="AD932" s="44"/>
      <c r="AE932" s="44"/>
      <c r="AF932" s="44"/>
      <c r="AG932" s="44"/>
      <c r="AH932" s="44"/>
      <c r="AI932" s="44"/>
      <c r="AJ932" s="44"/>
      <c r="AK932" s="44"/>
      <c r="AL932" s="44"/>
      <c r="AM932" s="44"/>
      <c r="AN932" s="44"/>
      <c r="AO932" s="44"/>
      <c r="AP932" s="44"/>
      <c r="AQ932" s="44"/>
      <c r="AR932" s="44"/>
      <c r="AS932" s="44"/>
      <c r="AT932" s="44"/>
      <c r="AU932" s="44"/>
      <c r="AV932" s="44"/>
      <c r="AW932" s="44"/>
      <c r="AX932" s="44"/>
      <c r="AY932" s="44"/>
      <c r="AZ932" s="44"/>
      <c r="BA932" s="44"/>
      <c r="BB932" s="44"/>
      <c r="BC932" s="44"/>
      <c r="BD932" s="44"/>
      <c r="BE932" s="44"/>
      <c r="BF932" s="44"/>
    </row>
    <row r="933" spans="1:58" ht="13.5" customHeight="1">
      <c r="A933" s="45"/>
      <c r="B933" s="45"/>
      <c r="C933" s="45"/>
      <c r="D933" s="45"/>
      <c r="E933" s="44"/>
      <c r="F933" s="45"/>
      <c r="G933" s="45"/>
      <c r="H933" s="46"/>
      <c r="I933" s="44"/>
      <c r="J933" s="44"/>
      <c r="K933" s="44"/>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c r="AM933" s="44"/>
      <c r="AN933" s="44"/>
      <c r="AO933" s="44"/>
      <c r="AP933" s="44"/>
      <c r="AQ933" s="44"/>
      <c r="AR933" s="44"/>
      <c r="AS933" s="44"/>
      <c r="AT933" s="44"/>
      <c r="AU933" s="44"/>
      <c r="AV933" s="44"/>
      <c r="AW933" s="44"/>
      <c r="AX933" s="44"/>
      <c r="AY933" s="44"/>
      <c r="AZ933" s="44"/>
      <c r="BA933" s="44"/>
      <c r="BB933" s="44"/>
      <c r="BC933" s="44"/>
      <c r="BD933" s="44"/>
      <c r="BE933" s="44"/>
      <c r="BF933" s="44"/>
    </row>
    <row r="934" spans="1:58" ht="13.5" customHeight="1">
      <c r="A934" s="45"/>
      <c r="B934" s="45"/>
      <c r="C934" s="45"/>
      <c r="D934" s="45"/>
      <c r="E934" s="44"/>
      <c r="F934" s="45"/>
      <c r="G934" s="45"/>
      <c r="H934" s="46"/>
      <c r="I934" s="44"/>
      <c r="J934" s="44"/>
      <c r="K934" s="44"/>
      <c r="L934" s="44"/>
      <c r="M934" s="44"/>
      <c r="N934" s="44"/>
      <c r="O934" s="44"/>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c r="AP934" s="44"/>
      <c r="AQ934" s="44"/>
      <c r="AR934" s="44"/>
      <c r="AS934" s="44"/>
      <c r="AT934" s="44"/>
      <c r="AU934" s="44"/>
      <c r="AV934" s="44"/>
      <c r="AW934" s="44"/>
      <c r="AX934" s="44"/>
      <c r="AY934" s="44"/>
      <c r="AZ934" s="44"/>
      <c r="BA934" s="44"/>
      <c r="BB934" s="44"/>
      <c r="BC934" s="44"/>
      <c r="BD934" s="44"/>
      <c r="BE934" s="44"/>
      <c r="BF934" s="44"/>
    </row>
    <row r="935" spans="1:58" ht="13.5" customHeight="1">
      <c r="A935" s="45"/>
      <c r="B935" s="45"/>
      <c r="C935" s="45"/>
      <c r="D935" s="45"/>
      <c r="E935" s="44"/>
      <c r="F935" s="45"/>
      <c r="G935" s="45"/>
      <c r="H935" s="46"/>
      <c r="I935" s="44"/>
      <c r="J935" s="44"/>
      <c r="K935" s="44"/>
      <c r="L935" s="44"/>
      <c r="M935" s="44"/>
      <c r="N935" s="44"/>
      <c r="O935" s="44"/>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c r="AM935" s="44"/>
      <c r="AN935" s="44"/>
      <c r="AO935" s="44"/>
      <c r="AP935" s="44"/>
      <c r="AQ935" s="44"/>
      <c r="AR935" s="44"/>
      <c r="AS935" s="44"/>
      <c r="AT935" s="44"/>
      <c r="AU935" s="44"/>
      <c r="AV935" s="44"/>
      <c r="AW935" s="44"/>
      <c r="AX935" s="44"/>
      <c r="AY935" s="44"/>
      <c r="AZ935" s="44"/>
      <c r="BA935" s="44"/>
      <c r="BB935" s="44"/>
      <c r="BC935" s="44"/>
      <c r="BD935" s="44"/>
      <c r="BE935" s="44"/>
      <c r="BF935" s="44"/>
    </row>
    <row r="936" spans="1:58" ht="13.5" customHeight="1">
      <c r="A936" s="45"/>
      <c r="B936" s="45"/>
      <c r="C936" s="45"/>
      <c r="D936" s="45"/>
      <c r="E936" s="44"/>
      <c r="F936" s="45"/>
      <c r="G936" s="45"/>
      <c r="H936" s="46"/>
      <c r="I936" s="44"/>
      <c r="J936" s="44"/>
      <c r="K936" s="44"/>
      <c r="L936" s="44"/>
      <c r="M936" s="44"/>
      <c r="N936" s="44"/>
      <c r="O936" s="44"/>
      <c r="P936" s="44"/>
      <c r="Q936" s="44"/>
      <c r="R936" s="44"/>
      <c r="S936" s="44"/>
      <c r="T936" s="44"/>
      <c r="U936" s="44"/>
      <c r="V936" s="44"/>
      <c r="W936" s="44"/>
      <c r="X936" s="44"/>
      <c r="Y936" s="44"/>
      <c r="Z936" s="44"/>
      <c r="AA936" s="44"/>
      <c r="AB936" s="44"/>
      <c r="AC936" s="44"/>
      <c r="AD936" s="44"/>
      <c r="AE936" s="44"/>
      <c r="AF936" s="44"/>
      <c r="AG936" s="44"/>
      <c r="AH936" s="44"/>
      <c r="AI936" s="44"/>
      <c r="AJ936" s="44"/>
      <c r="AK936" s="44"/>
      <c r="AL936" s="44"/>
      <c r="AM936" s="44"/>
      <c r="AN936" s="44"/>
      <c r="AO936" s="44"/>
      <c r="AP936" s="44"/>
      <c r="AQ936" s="44"/>
      <c r="AR936" s="44"/>
      <c r="AS936" s="44"/>
      <c r="AT936" s="44"/>
      <c r="AU936" s="44"/>
      <c r="AV936" s="44"/>
      <c r="AW936" s="44"/>
      <c r="AX936" s="44"/>
      <c r="AY936" s="44"/>
      <c r="AZ936" s="44"/>
      <c r="BA936" s="44"/>
      <c r="BB936" s="44"/>
      <c r="BC936" s="44"/>
      <c r="BD936" s="44"/>
      <c r="BE936" s="44"/>
      <c r="BF936" s="44"/>
    </row>
    <row r="937" spans="1:58" ht="13.5" customHeight="1">
      <c r="A937" s="45"/>
      <c r="B937" s="45"/>
      <c r="C937" s="45"/>
      <c r="D937" s="45"/>
      <c r="E937" s="44"/>
      <c r="F937" s="45"/>
      <c r="G937" s="45"/>
      <c r="H937" s="46"/>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c r="AP937" s="44"/>
      <c r="AQ937" s="44"/>
      <c r="AR937" s="44"/>
      <c r="AS937" s="44"/>
      <c r="AT937" s="44"/>
      <c r="AU937" s="44"/>
      <c r="AV937" s="44"/>
      <c r="AW937" s="44"/>
      <c r="AX937" s="44"/>
      <c r="AY937" s="44"/>
      <c r="AZ937" s="44"/>
      <c r="BA937" s="44"/>
      <c r="BB937" s="44"/>
      <c r="BC937" s="44"/>
      <c r="BD937" s="44"/>
      <c r="BE937" s="44"/>
      <c r="BF937" s="44"/>
    </row>
    <row r="938" spans="1:58" ht="13.5" customHeight="1">
      <c r="A938" s="45"/>
      <c r="B938" s="45"/>
      <c r="C938" s="45"/>
      <c r="D938" s="45"/>
      <c r="E938" s="44"/>
      <c r="F938" s="45"/>
      <c r="G938" s="45"/>
      <c r="H938" s="46"/>
      <c r="I938" s="44"/>
      <c r="J938" s="44"/>
      <c r="K938" s="44"/>
      <c r="L938" s="44"/>
      <c r="M938" s="44"/>
      <c r="N938" s="44"/>
      <c r="O938" s="44"/>
      <c r="P938" s="44"/>
      <c r="Q938" s="44"/>
      <c r="R938" s="44"/>
      <c r="S938" s="44"/>
      <c r="T938" s="44"/>
      <c r="U938" s="44"/>
      <c r="V938" s="44"/>
      <c r="W938" s="44"/>
      <c r="X938" s="44"/>
      <c r="Y938" s="44"/>
      <c r="Z938" s="44"/>
      <c r="AA938" s="44"/>
      <c r="AB938" s="44"/>
      <c r="AC938" s="44"/>
      <c r="AD938" s="44"/>
      <c r="AE938" s="44"/>
      <c r="AF938" s="44"/>
      <c r="AG938" s="44"/>
      <c r="AH938" s="44"/>
      <c r="AI938" s="44"/>
      <c r="AJ938" s="44"/>
      <c r="AK938" s="44"/>
      <c r="AL938" s="44"/>
      <c r="AM938" s="44"/>
      <c r="AN938" s="44"/>
      <c r="AO938" s="44"/>
      <c r="AP938" s="44"/>
      <c r="AQ938" s="44"/>
      <c r="AR938" s="44"/>
      <c r="AS938" s="44"/>
      <c r="AT938" s="44"/>
      <c r="AU938" s="44"/>
      <c r="AV938" s="44"/>
      <c r="AW938" s="44"/>
      <c r="AX938" s="44"/>
      <c r="AY938" s="44"/>
      <c r="AZ938" s="44"/>
      <c r="BA938" s="44"/>
      <c r="BB938" s="44"/>
      <c r="BC938" s="44"/>
      <c r="BD938" s="44"/>
      <c r="BE938" s="44"/>
      <c r="BF938" s="44"/>
    </row>
    <row r="939" spans="1:58" ht="13.5" customHeight="1">
      <c r="A939" s="45"/>
      <c r="B939" s="45"/>
      <c r="C939" s="45"/>
      <c r="D939" s="45"/>
      <c r="E939" s="44"/>
      <c r="F939" s="45"/>
      <c r="G939" s="45"/>
      <c r="H939" s="46"/>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c r="AP939" s="44"/>
      <c r="AQ939" s="44"/>
      <c r="AR939" s="44"/>
      <c r="AS939" s="44"/>
      <c r="AT939" s="44"/>
      <c r="AU939" s="44"/>
      <c r="AV939" s="44"/>
      <c r="AW939" s="44"/>
      <c r="AX939" s="44"/>
      <c r="AY939" s="44"/>
      <c r="AZ939" s="44"/>
      <c r="BA939" s="44"/>
      <c r="BB939" s="44"/>
      <c r="BC939" s="44"/>
      <c r="BD939" s="44"/>
      <c r="BE939" s="44"/>
      <c r="BF939" s="44"/>
    </row>
    <row r="940" spans="1:58" ht="13.5" customHeight="1">
      <c r="A940" s="45"/>
      <c r="B940" s="45"/>
      <c r="C940" s="45"/>
      <c r="D940" s="45"/>
      <c r="E940" s="44"/>
      <c r="F940" s="45"/>
      <c r="G940" s="45"/>
      <c r="H940" s="46"/>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c r="AP940" s="44"/>
      <c r="AQ940" s="44"/>
      <c r="AR940" s="44"/>
      <c r="AS940" s="44"/>
      <c r="AT940" s="44"/>
      <c r="AU940" s="44"/>
      <c r="AV940" s="44"/>
      <c r="AW940" s="44"/>
      <c r="AX940" s="44"/>
      <c r="AY940" s="44"/>
      <c r="AZ940" s="44"/>
      <c r="BA940" s="44"/>
      <c r="BB940" s="44"/>
      <c r="BC940" s="44"/>
      <c r="BD940" s="44"/>
      <c r="BE940" s="44"/>
      <c r="BF940" s="44"/>
    </row>
    <row r="941" spans="1:58" ht="13.5" customHeight="1">
      <c r="A941" s="45"/>
      <c r="B941" s="45"/>
      <c r="C941" s="45"/>
      <c r="D941" s="45"/>
      <c r="E941" s="44"/>
      <c r="F941" s="45"/>
      <c r="G941" s="45"/>
      <c r="H941" s="46"/>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c r="AP941" s="44"/>
      <c r="AQ941" s="44"/>
      <c r="AR941" s="44"/>
      <c r="AS941" s="44"/>
      <c r="AT941" s="44"/>
      <c r="AU941" s="44"/>
      <c r="AV941" s="44"/>
      <c r="AW941" s="44"/>
      <c r="AX941" s="44"/>
      <c r="AY941" s="44"/>
      <c r="AZ941" s="44"/>
      <c r="BA941" s="44"/>
      <c r="BB941" s="44"/>
      <c r="BC941" s="44"/>
      <c r="BD941" s="44"/>
      <c r="BE941" s="44"/>
      <c r="BF941" s="44"/>
    </row>
    <row r="942" spans="1:58" ht="13.5" customHeight="1">
      <c r="A942" s="45"/>
      <c r="B942" s="45"/>
      <c r="C942" s="45"/>
      <c r="D942" s="45"/>
      <c r="E942" s="44"/>
      <c r="F942" s="45"/>
      <c r="G942" s="45"/>
      <c r="H942" s="46"/>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c r="AP942" s="44"/>
      <c r="AQ942" s="44"/>
      <c r="AR942" s="44"/>
      <c r="AS942" s="44"/>
      <c r="AT942" s="44"/>
      <c r="AU942" s="44"/>
      <c r="AV942" s="44"/>
      <c r="AW942" s="44"/>
      <c r="AX942" s="44"/>
      <c r="AY942" s="44"/>
      <c r="AZ942" s="44"/>
      <c r="BA942" s="44"/>
      <c r="BB942" s="44"/>
      <c r="BC942" s="44"/>
      <c r="BD942" s="44"/>
      <c r="BE942" s="44"/>
      <c r="BF942" s="44"/>
    </row>
    <row r="943" spans="1:58" ht="13.5" customHeight="1">
      <c r="A943" s="45"/>
      <c r="B943" s="45"/>
      <c r="C943" s="45"/>
      <c r="D943" s="45"/>
      <c r="E943" s="44"/>
      <c r="F943" s="45"/>
      <c r="G943" s="45"/>
      <c r="H943" s="46"/>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c r="AP943" s="44"/>
      <c r="AQ943" s="44"/>
      <c r="AR943" s="44"/>
      <c r="AS943" s="44"/>
      <c r="AT943" s="44"/>
      <c r="AU943" s="44"/>
      <c r="AV943" s="44"/>
      <c r="AW943" s="44"/>
      <c r="AX943" s="44"/>
      <c r="AY943" s="44"/>
      <c r="AZ943" s="44"/>
      <c r="BA943" s="44"/>
      <c r="BB943" s="44"/>
      <c r="BC943" s="44"/>
      <c r="BD943" s="44"/>
      <c r="BE943" s="44"/>
      <c r="BF943" s="44"/>
    </row>
    <row r="944" spans="1:58" ht="13.5" customHeight="1">
      <c r="A944" s="45"/>
      <c r="B944" s="45"/>
      <c r="C944" s="45"/>
      <c r="D944" s="45"/>
      <c r="E944" s="44"/>
      <c r="F944" s="45"/>
      <c r="G944" s="45"/>
      <c r="H944" s="46"/>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c r="AP944" s="44"/>
      <c r="AQ944" s="44"/>
      <c r="AR944" s="44"/>
      <c r="AS944" s="44"/>
      <c r="AT944" s="44"/>
      <c r="AU944" s="44"/>
      <c r="AV944" s="44"/>
      <c r="AW944" s="44"/>
      <c r="AX944" s="44"/>
      <c r="AY944" s="44"/>
      <c r="AZ944" s="44"/>
      <c r="BA944" s="44"/>
      <c r="BB944" s="44"/>
      <c r="BC944" s="44"/>
      <c r="BD944" s="44"/>
      <c r="BE944" s="44"/>
      <c r="BF944" s="44"/>
    </row>
    <row r="945" spans="1:58" ht="13.5" customHeight="1">
      <c r="A945" s="45"/>
      <c r="B945" s="45"/>
      <c r="C945" s="45"/>
      <c r="D945" s="45"/>
      <c r="E945" s="44"/>
      <c r="F945" s="45"/>
      <c r="G945" s="45"/>
      <c r="H945" s="46"/>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c r="AP945" s="44"/>
      <c r="AQ945" s="44"/>
      <c r="AR945" s="44"/>
      <c r="AS945" s="44"/>
      <c r="AT945" s="44"/>
      <c r="AU945" s="44"/>
      <c r="AV945" s="44"/>
      <c r="AW945" s="44"/>
      <c r="AX945" s="44"/>
      <c r="AY945" s="44"/>
      <c r="AZ945" s="44"/>
      <c r="BA945" s="44"/>
      <c r="BB945" s="44"/>
      <c r="BC945" s="44"/>
      <c r="BD945" s="44"/>
      <c r="BE945" s="44"/>
      <c r="BF945" s="44"/>
    </row>
    <row r="946" spans="1:58" ht="13.5" customHeight="1">
      <c r="A946" s="45"/>
      <c r="B946" s="45"/>
      <c r="C946" s="45"/>
      <c r="D946" s="45"/>
      <c r="E946" s="44"/>
      <c r="F946" s="45"/>
      <c r="G946" s="45"/>
      <c r="H946" s="46"/>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c r="AP946" s="44"/>
      <c r="AQ946" s="44"/>
      <c r="AR946" s="44"/>
      <c r="AS946" s="44"/>
      <c r="AT946" s="44"/>
      <c r="AU946" s="44"/>
      <c r="AV946" s="44"/>
      <c r="AW946" s="44"/>
      <c r="AX946" s="44"/>
      <c r="AY946" s="44"/>
      <c r="AZ946" s="44"/>
      <c r="BA946" s="44"/>
      <c r="BB946" s="44"/>
      <c r="BC946" s="44"/>
      <c r="BD946" s="44"/>
      <c r="BE946" s="44"/>
      <c r="BF946" s="44"/>
    </row>
    <row r="947" spans="1:58" ht="13.5" customHeight="1">
      <c r="A947" s="45"/>
      <c r="B947" s="45"/>
      <c r="C947" s="45"/>
      <c r="D947" s="45"/>
      <c r="E947" s="44"/>
      <c r="F947" s="45"/>
      <c r="G947" s="45"/>
      <c r="H947" s="46"/>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c r="AP947" s="44"/>
      <c r="AQ947" s="44"/>
      <c r="AR947" s="44"/>
      <c r="AS947" s="44"/>
      <c r="AT947" s="44"/>
      <c r="AU947" s="44"/>
      <c r="AV947" s="44"/>
      <c r="AW947" s="44"/>
      <c r="AX947" s="44"/>
      <c r="AY947" s="44"/>
      <c r="AZ947" s="44"/>
      <c r="BA947" s="44"/>
      <c r="BB947" s="44"/>
      <c r="BC947" s="44"/>
      <c r="BD947" s="44"/>
      <c r="BE947" s="44"/>
      <c r="BF947" s="44"/>
    </row>
    <row r="948" spans="1:58" ht="13.5" customHeight="1">
      <c r="A948" s="45"/>
      <c r="B948" s="45"/>
      <c r="C948" s="45"/>
      <c r="D948" s="45"/>
      <c r="E948" s="44"/>
      <c r="F948" s="45"/>
      <c r="G948" s="45"/>
      <c r="H948" s="46"/>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c r="AP948" s="44"/>
      <c r="AQ948" s="44"/>
      <c r="AR948" s="44"/>
      <c r="AS948" s="44"/>
      <c r="AT948" s="44"/>
      <c r="AU948" s="44"/>
      <c r="AV948" s="44"/>
      <c r="AW948" s="44"/>
      <c r="AX948" s="44"/>
      <c r="AY948" s="44"/>
      <c r="AZ948" s="44"/>
      <c r="BA948" s="44"/>
      <c r="BB948" s="44"/>
      <c r="BC948" s="44"/>
      <c r="BD948" s="44"/>
      <c r="BE948" s="44"/>
      <c r="BF948" s="44"/>
    </row>
    <row r="949" spans="1:58" ht="13.5" customHeight="1">
      <c r="A949" s="45"/>
      <c r="B949" s="45"/>
      <c r="C949" s="45"/>
      <c r="D949" s="45"/>
      <c r="E949" s="44"/>
      <c r="F949" s="45"/>
      <c r="G949" s="45"/>
      <c r="H949" s="46"/>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c r="AP949" s="44"/>
      <c r="AQ949" s="44"/>
      <c r="AR949" s="44"/>
      <c r="AS949" s="44"/>
      <c r="AT949" s="44"/>
      <c r="AU949" s="44"/>
      <c r="AV949" s="44"/>
      <c r="AW949" s="44"/>
      <c r="AX949" s="44"/>
      <c r="AY949" s="44"/>
      <c r="AZ949" s="44"/>
      <c r="BA949" s="44"/>
      <c r="BB949" s="44"/>
      <c r="BC949" s="44"/>
      <c r="BD949" s="44"/>
      <c r="BE949" s="44"/>
      <c r="BF949" s="44"/>
    </row>
    <row r="950" spans="1:58" ht="13.5" customHeight="1">
      <c r="A950" s="45"/>
      <c r="B950" s="45"/>
      <c r="C950" s="45"/>
      <c r="D950" s="45"/>
      <c r="E950" s="44"/>
      <c r="F950" s="45"/>
      <c r="G950" s="45"/>
      <c r="H950" s="46"/>
      <c r="I950" s="44"/>
      <c r="J950" s="44"/>
      <c r="K950" s="44"/>
      <c r="L950" s="44"/>
      <c r="M950" s="44"/>
      <c r="N950" s="44"/>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c r="AM950" s="44"/>
      <c r="AN950" s="44"/>
      <c r="AO950" s="44"/>
      <c r="AP950" s="44"/>
      <c r="AQ950" s="44"/>
      <c r="AR950" s="44"/>
      <c r="AS950" s="44"/>
      <c r="AT950" s="44"/>
      <c r="AU950" s="44"/>
      <c r="AV950" s="44"/>
      <c r="AW950" s="44"/>
      <c r="AX950" s="44"/>
      <c r="AY950" s="44"/>
      <c r="AZ950" s="44"/>
      <c r="BA950" s="44"/>
      <c r="BB950" s="44"/>
      <c r="BC950" s="44"/>
      <c r="BD950" s="44"/>
      <c r="BE950" s="44"/>
      <c r="BF950" s="44"/>
    </row>
    <row r="951" spans="1:58" ht="13.5" customHeight="1">
      <c r="A951" s="45"/>
      <c r="B951" s="45"/>
      <c r="C951" s="45"/>
      <c r="D951" s="45"/>
      <c r="E951" s="44"/>
      <c r="F951" s="45"/>
      <c r="G951" s="45"/>
      <c r="H951" s="46"/>
      <c r="I951" s="44"/>
      <c r="J951" s="44"/>
      <c r="K951" s="44"/>
      <c r="L951" s="44"/>
      <c r="M951" s="44"/>
      <c r="N951" s="44"/>
      <c r="O951" s="44"/>
      <c r="P951" s="44"/>
      <c r="Q951" s="44"/>
      <c r="R951" s="44"/>
      <c r="S951" s="44"/>
      <c r="T951" s="44"/>
      <c r="U951" s="44"/>
      <c r="V951" s="44"/>
      <c r="W951" s="44"/>
      <c r="X951" s="44"/>
      <c r="Y951" s="44"/>
      <c r="Z951" s="44"/>
      <c r="AA951" s="44"/>
      <c r="AB951" s="44"/>
      <c r="AC951" s="44"/>
      <c r="AD951" s="44"/>
      <c r="AE951" s="44"/>
      <c r="AF951" s="44"/>
      <c r="AG951" s="44"/>
      <c r="AH951" s="44"/>
      <c r="AI951" s="44"/>
      <c r="AJ951" s="44"/>
      <c r="AK951" s="44"/>
      <c r="AL951" s="44"/>
      <c r="AM951" s="44"/>
      <c r="AN951" s="44"/>
      <c r="AO951" s="44"/>
      <c r="AP951" s="44"/>
      <c r="AQ951" s="44"/>
      <c r="AR951" s="44"/>
      <c r="AS951" s="44"/>
      <c r="AT951" s="44"/>
      <c r="AU951" s="44"/>
      <c r="AV951" s="44"/>
      <c r="AW951" s="44"/>
      <c r="AX951" s="44"/>
      <c r="AY951" s="44"/>
      <c r="AZ951" s="44"/>
      <c r="BA951" s="44"/>
      <c r="BB951" s="44"/>
      <c r="BC951" s="44"/>
      <c r="BD951" s="44"/>
      <c r="BE951" s="44"/>
      <c r="BF951" s="44"/>
    </row>
    <row r="952" spans="1:58" ht="13.5" customHeight="1">
      <c r="A952" s="45"/>
      <c r="B952" s="45"/>
      <c r="C952" s="45"/>
      <c r="D952" s="45"/>
      <c r="E952" s="44"/>
      <c r="F952" s="45"/>
      <c r="G952" s="45"/>
      <c r="H952" s="46"/>
      <c r="I952" s="44"/>
      <c r="J952" s="44"/>
      <c r="K952" s="44"/>
      <c r="L952" s="44"/>
      <c r="M952" s="44"/>
      <c r="N952" s="44"/>
      <c r="O952" s="44"/>
      <c r="P952" s="44"/>
      <c r="Q952" s="44"/>
      <c r="R952" s="44"/>
      <c r="S952" s="44"/>
      <c r="T952" s="44"/>
      <c r="U952" s="44"/>
      <c r="V952" s="44"/>
      <c r="W952" s="44"/>
      <c r="X952" s="44"/>
      <c r="Y952" s="44"/>
      <c r="Z952" s="44"/>
      <c r="AA952" s="44"/>
      <c r="AB952" s="44"/>
      <c r="AC952" s="44"/>
      <c r="AD952" s="44"/>
      <c r="AE952" s="44"/>
      <c r="AF952" s="44"/>
      <c r="AG952" s="44"/>
      <c r="AH952" s="44"/>
      <c r="AI952" s="44"/>
      <c r="AJ952" s="44"/>
      <c r="AK952" s="44"/>
      <c r="AL952" s="44"/>
      <c r="AM952" s="44"/>
      <c r="AN952" s="44"/>
      <c r="AO952" s="44"/>
      <c r="AP952" s="44"/>
      <c r="AQ952" s="44"/>
      <c r="AR952" s="44"/>
      <c r="AS952" s="44"/>
      <c r="AT952" s="44"/>
      <c r="AU952" s="44"/>
      <c r="AV952" s="44"/>
      <c r="AW952" s="44"/>
      <c r="AX952" s="44"/>
      <c r="AY952" s="44"/>
      <c r="AZ952" s="44"/>
      <c r="BA952" s="44"/>
      <c r="BB952" s="44"/>
      <c r="BC952" s="44"/>
      <c r="BD952" s="44"/>
      <c r="BE952" s="44"/>
      <c r="BF952" s="44"/>
    </row>
    <row r="953" spans="1:58" ht="13.5" customHeight="1">
      <c r="A953" s="45"/>
      <c r="B953" s="45"/>
      <c r="C953" s="45"/>
      <c r="D953" s="45"/>
      <c r="E953" s="44"/>
      <c r="F953" s="45"/>
      <c r="G953" s="45"/>
      <c r="H953" s="46"/>
      <c r="I953" s="44"/>
      <c r="J953" s="44"/>
      <c r="K953" s="44"/>
      <c r="L953" s="44"/>
      <c r="M953" s="44"/>
      <c r="N953" s="44"/>
      <c r="O953" s="44"/>
      <c r="P953" s="44"/>
      <c r="Q953" s="44"/>
      <c r="R953" s="44"/>
      <c r="S953" s="44"/>
      <c r="T953" s="44"/>
      <c r="U953" s="44"/>
      <c r="V953" s="44"/>
      <c r="W953" s="44"/>
      <c r="X953" s="44"/>
      <c r="Y953" s="44"/>
      <c r="Z953" s="44"/>
      <c r="AA953" s="44"/>
      <c r="AB953" s="44"/>
      <c r="AC953" s="44"/>
      <c r="AD953" s="44"/>
      <c r="AE953" s="44"/>
      <c r="AF953" s="44"/>
      <c r="AG953" s="44"/>
      <c r="AH953" s="44"/>
      <c r="AI953" s="44"/>
      <c r="AJ953" s="44"/>
      <c r="AK953" s="44"/>
      <c r="AL953" s="44"/>
      <c r="AM953" s="44"/>
      <c r="AN953" s="44"/>
      <c r="AO953" s="44"/>
      <c r="AP953" s="44"/>
      <c r="AQ953" s="44"/>
      <c r="AR953" s="44"/>
      <c r="AS953" s="44"/>
      <c r="AT953" s="44"/>
      <c r="AU953" s="44"/>
      <c r="AV953" s="44"/>
      <c r="AW953" s="44"/>
      <c r="AX953" s="44"/>
      <c r="AY953" s="44"/>
      <c r="AZ953" s="44"/>
      <c r="BA953" s="44"/>
      <c r="BB953" s="44"/>
      <c r="BC953" s="44"/>
      <c r="BD953" s="44"/>
      <c r="BE953" s="44"/>
      <c r="BF953" s="44"/>
    </row>
    <row r="954" spans="1:58" ht="13.5" customHeight="1">
      <c r="A954" s="45"/>
      <c r="B954" s="45"/>
      <c r="C954" s="45"/>
      <c r="D954" s="45"/>
      <c r="E954" s="44"/>
      <c r="F954" s="45"/>
      <c r="G954" s="45"/>
      <c r="H954" s="46"/>
      <c r="I954" s="44"/>
      <c r="J954" s="44"/>
      <c r="K954" s="44"/>
      <c r="L954" s="44"/>
      <c r="M954" s="44"/>
      <c r="N954" s="44"/>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c r="AM954" s="44"/>
      <c r="AN954" s="44"/>
      <c r="AO954" s="44"/>
      <c r="AP954" s="44"/>
      <c r="AQ954" s="44"/>
      <c r="AR954" s="44"/>
      <c r="AS954" s="44"/>
      <c r="AT954" s="44"/>
      <c r="AU954" s="44"/>
      <c r="AV954" s="44"/>
      <c r="AW954" s="44"/>
      <c r="AX954" s="44"/>
      <c r="AY954" s="44"/>
      <c r="AZ954" s="44"/>
      <c r="BA954" s="44"/>
      <c r="BB954" s="44"/>
      <c r="BC954" s="44"/>
      <c r="BD954" s="44"/>
      <c r="BE954" s="44"/>
      <c r="BF954" s="44"/>
    </row>
    <row r="955" spans="1:58" ht="13.5" customHeight="1">
      <c r="A955" s="45"/>
      <c r="B955" s="45"/>
      <c r="C955" s="45"/>
      <c r="D955" s="45"/>
      <c r="E955" s="44"/>
      <c r="F955" s="45"/>
      <c r="G955" s="45"/>
      <c r="H955" s="46"/>
      <c r="I955" s="44"/>
      <c r="J955" s="44"/>
      <c r="K955" s="44"/>
      <c r="L955" s="44"/>
      <c r="M955" s="44"/>
      <c r="N955" s="44"/>
      <c r="O955" s="44"/>
      <c r="P955" s="44"/>
      <c r="Q955" s="44"/>
      <c r="R955" s="44"/>
      <c r="S955" s="44"/>
      <c r="T955" s="44"/>
      <c r="U955" s="44"/>
      <c r="V955" s="44"/>
      <c r="W955" s="44"/>
      <c r="X955" s="44"/>
      <c r="Y955" s="44"/>
      <c r="Z955" s="44"/>
      <c r="AA955" s="44"/>
      <c r="AB955" s="44"/>
      <c r="AC955" s="44"/>
      <c r="AD955" s="44"/>
      <c r="AE955" s="44"/>
      <c r="AF955" s="44"/>
      <c r="AG955" s="44"/>
      <c r="AH955" s="44"/>
      <c r="AI955" s="44"/>
      <c r="AJ955" s="44"/>
      <c r="AK955" s="44"/>
      <c r="AL955" s="44"/>
      <c r="AM955" s="44"/>
      <c r="AN955" s="44"/>
      <c r="AO955" s="44"/>
      <c r="AP955" s="44"/>
      <c r="AQ955" s="44"/>
      <c r="AR955" s="44"/>
      <c r="AS955" s="44"/>
      <c r="AT955" s="44"/>
      <c r="AU955" s="44"/>
      <c r="AV955" s="44"/>
      <c r="AW955" s="44"/>
      <c r="AX955" s="44"/>
      <c r="AY955" s="44"/>
      <c r="AZ955" s="44"/>
      <c r="BA955" s="44"/>
      <c r="BB955" s="44"/>
      <c r="BC955" s="44"/>
      <c r="BD955" s="44"/>
      <c r="BE955" s="44"/>
      <c r="BF955" s="44"/>
    </row>
    <row r="956" spans="1:58" ht="13.5" customHeight="1">
      <c r="A956" s="45"/>
      <c r="B956" s="45"/>
      <c r="C956" s="45"/>
      <c r="D956" s="45"/>
      <c r="E956" s="44"/>
      <c r="F956" s="45"/>
      <c r="G956" s="45"/>
      <c r="H956" s="46"/>
      <c r="I956" s="44"/>
      <c r="J956" s="44"/>
      <c r="K956" s="44"/>
      <c r="L956" s="44"/>
      <c r="M956" s="44"/>
      <c r="N956" s="44"/>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c r="AM956" s="44"/>
      <c r="AN956" s="44"/>
      <c r="AO956" s="44"/>
      <c r="AP956" s="44"/>
      <c r="AQ956" s="44"/>
      <c r="AR956" s="44"/>
      <c r="AS956" s="44"/>
      <c r="AT956" s="44"/>
      <c r="AU956" s="44"/>
      <c r="AV956" s="44"/>
      <c r="AW956" s="44"/>
      <c r="AX956" s="44"/>
      <c r="AY956" s="44"/>
      <c r="AZ956" s="44"/>
      <c r="BA956" s="44"/>
      <c r="BB956" s="44"/>
      <c r="BC956" s="44"/>
      <c r="BD956" s="44"/>
      <c r="BE956" s="44"/>
      <c r="BF956" s="44"/>
    </row>
    <row r="957" spans="1:58" ht="13.5" customHeight="1">
      <c r="A957" s="45"/>
      <c r="B957" s="45"/>
      <c r="C957" s="45"/>
      <c r="D957" s="45"/>
      <c r="E957" s="44"/>
      <c r="F957" s="45"/>
      <c r="G957" s="45"/>
      <c r="H957" s="46"/>
      <c r="I957" s="44"/>
      <c r="J957" s="44"/>
      <c r="K957" s="44"/>
      <c r="L957" s="44"/>
      <c r="M957" s="44"/>
      <c r="N957" s="44"/>
      <c r="O957" s="44"/>
      <c r="P957" s="44"/>
      <c r="Q957" s="44"/>
      <c r="R957" s="44"/>
      <c r="S957" s="44"/>
      <c r="T957" s="44"/>
      <c r="U957" s="44"/>
      <c r="V957" s="44"/>
      <c r="W957" s="44"/>
      <c r="X957" s="44"/>
      <c r="Y957" s="44"/>
      <c r="Z957" s="44"/>
      <c r="AA957" s="44"/>
      <c r="AB957" s="44"/>
      <c r="AC957" s="44"/>
      <c r="AD957" s="44"/>
      <c r="AE957" s="44"/>
      <c r="AF957" s="44"/>
      <c r="AG957" s="44"/>
      <c r="AH957" s="44"/>
      <c r="AI957" s="44"/>
      <c r="AJ957" s="44"/>
      <c r="AK957" s="44"/>
      <c r="AL957" s="44"/>
      <c r="AM957" s="44"/>
      <c r="AN957" s="44"/>
      <c r="AO957" s="44"/>
      <c r="AP957" s="44"/>
      <c r="AQ957" s="44"/>
      <c r="AR957" s="44"/>
      <c r="AS957" s="44"/>
      <c r="AT957" s="44"/>
      <c r="AU957" s="44"/>
      <c r="AV957" s="44"/>
      <c r="AW957" s="44"/>
      <c r="AX957" s="44"/>
      <c r="AY957" s="44"/>
      <c r="AZ957" s="44"/>
      <c r="BA957" s="44"/>
      <c r="BB957" s="44"/>
      <c r="BC957" s="44"/>
      <c r="BD957" s="44"/>
      <c r="BE957" s="44"/>
      <c r="BF957" s="44"/>
    </row>
    <row r="958" spans="1:58" ht="13.5" customHeight="1">
      <c r="A958" s="45"/>
      <c r="B958" s="45"/>
      <c r="C958" s="45"/>
      <c r="D958" s="45"/>
      <c r="E958" s="44"/>
      <c r="F958" s="45"/>
      <c r="G958" s="45"/>
      <c r="H958" s="46"/>
      <c r="I958" s="44"/>
      <c r="J958" s="44"/>
      <c r="K958" s="44"/>
      <c r="L958" s="44"/>
      <c r="M958" s="44"/>
      <c r="N958" s="44"/>
      <c r="O958" s="44"/>
      <c r="P958" s="44"/>
      <c r="Q958" s="44"/>
      <c r="R958" s="44"/>
      <c r="S958" s="44"/>
      <c r="T958" s="44"/>
      <c r="U958" s="44"/>
      <c r="V958" s="44"/>
      <c r="W958" s="44"/>
      <c r="X958" s="44"/>
      <c r="Y958" s="44"/>
      <c r="Z958" s="44"/>
      <c r="AA958" s="44"/>
      <c r="AB958" s="44"/>
      <c r="AC958" s="44"/>
      <c r="AD958" s="44"/>
      <c r="AE958" s="44"/>
      <c r="AF958" s="44"/>
      <c r="AG958" s="44"/>
      <c r="AH958" s="44"/>
      <c r="AI958" s="44"/>
      <c r="AJ958" s="44"/>
      <c r="AK958" s="44"/>
      <c r="AL958" s="44"/>
      <c r="AM958" s="44"/>
      <c r="AN958" s="44"/>
      <c r="AO958" s="44"/>
      <c r="AP958" s="44"/>
      <c r="AQ958" s="44"/>
      <c r="AR958" s="44"/>
      <c r="AS958" s="44"/>
      <c r="AT958" s="44"/>
      <c r="AU958" s="44"/>
      <c r="AV958" s="44"/>
      <c r="AW958" s="44"/>
      <c r="AX958" s="44"/>
      <c r="AY958" s="44"/>
      <c r="AZ958" s="44"/>
      <c r="BA958" s="44"/>
      <c r="BB958" s="44"/>
      <c r="BC958" s="44"/>
      <c r="BD958" s="44"/>
      <c r="BE958" s="44"/>
      <c r="BF958" s="44"/>
    </row>
    <row r="959" spans="1:58" ht="13.5" customHeight="1">
      <c r="A959" s="45"/>
      <c r="B959" s="45"/>
      <c r="C959" s="45"/>
      <c r="D959" s="45"/>
      <c r="E959" s="44"/>
      <c r="F959" s="45"/>
      <c r="G959" s="45"/>
      <c r="H959" s="46"/>
      <c r="I959" s="44"/>
      <c r="J959" s="44"/>
      <c r="K959" s="44"/>
      <c r="L959" s="44"/>
      <c r="M959" s="44"/>
      <c r="N959" s="44"/>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c r="AM959" s="44"/>
      <c r="AN959" s="44"/>
      <c r="AO959" s="44"/>
      <c r="AP959" s="44"/>
      <c r="AQ959" s="44"/>
      <c r="AR959" s="44"/>
      <c r="AS959" s="44"/>
      <c r="AT959" s="44"/>
      <c r="AU959" s="44"/>
      <c r="AV959" s="44"/>
      <c r="AW959" s="44"/>
      <c r="AX959" s="44"/>
      <c r="AY959" s="44"/>
      <c r="AZ959" s="44"/>
      <c r="BA959" s="44"/>
      <c r="BB959" s="44"/>
      <c r="BC959" s="44"/>
      <c r="BD959" s="44"/>
      <c r="BE959" s="44"/>
      <c r="BF959" s="44"/>
    </row>
    <row r="960" spans="1:58" ht="13.5" customHeight="1">
      <c r="A960" s="45"/>
      <c r="B960" s="45"/>
      <c r="C960" s="45"/>
      <c r="D960" s="45"/>
      <c r="E960" s="44"/>
      <c r="F960" s="45"/>
      <c r="G960" s="45"/>
      <c r="H960" s="46"/>
      <c r="I960" s="44"/>
      <c r="J960" s="44"/>
      <c r="K960" s="44"/>
      <c r="L960" s="44"/>
      <c r="M960" s="44"/>
      <c r="N960" s="44"/>
      <c r="O960" s="44"/>
      <c r="P960" s="44"/>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44"/>
      <c r="AO960" s="44"/>
      <c r="AP960" s="44"/>
      <c r="AQ960" s="44"/>
      <c r="AR960" s="44"/>
      <c r="AS960" s="44"/>
      <c r="AT960" s="44"/>
      <c r="AU960" s="44"/>
      <c r="AV960" s="44"/>
      <c r="AW960" s="44"/>
      <c r="AX960" s="44"/>
      <c r="AY960" s="44"/>
      <c r="AZ960" s="44"/>
      <c r="BA960" s="44"/>
      <c r="BB960" s="44"/>
      <c r="BC960" s="44"/>
      <c r="BD960" s="44"/>
      <c r="BE960" s="44"/>
      <c r="BF960" s="44"/>
    </row>
    <row r="961" spans="1:58" ht="13.5" customHeight="1">
      <c r="A961" s="45"/>
      <c r="B961" s="45"/>
      <c r="C961" s="45"/>
      <c r="D961" s="45"/>
      <c r="E961" s="44"/>
      <c r="F961" s="45"/>
      <c r="G961" s="45"/>
      <c r="H961" s="46"/>
      <c r="I961" s="44"/>
      <c r="J961" s="44"/>
      <c r="K961" s="44"/>
      <c r="L961" s="44"/>
      <c r="M961" s="44"/>
      <c r="N961" s="44"/>
      <c r="O961" s="44"/>
      <c r="P961" s="44"/>
      <c r="Q961" s="44"/>
      <c r="R961" s="44"/>
      <c r="S961" s="44"/>
      <c r="T961" s="44"/>
      <c r="U961" s="44"/>
      <c r="V961" s="44"/>
      <c r="W961" s="44"/>
      <c r="X961" s="44"/>
      <c r="Y961" s="44"/>
      <c r="Z961" s="44"/>
      <c r="AA961" s="44"/>
      <c r="AB961" s="44"/>
      <c r="AC961" s="44"/>
      <c r="AD961" s="44"/>
      <c r="AE961" s="44"/>
      <c r="AF961" s="44"/>
      <c r="AG961" s="44"/>
      <c r="AH961" s="44"/>
      <c r="AI961" s="44"/>
      <c r="AJ961" s="44"/>
      <c r="AK961" s="44"/>
      <c r="AL961" s="44"/>
      <c r="AM961" s="44"/>
      <c r="AN961" s="44"/>
      <c r="AO961" s="44"/>
      <c r="AP961" s="44"/>
      <c r="AQ961" s="44"/>
      <c r="AR961" s="44"/>
      <c r="AS961" s="44"/>
      <c r="AT961" s="44"/>
      <c r="AU961" s="44"/>
      <c r="AV961" s="44"/>
      <c r="AW961" s="44"/>
      <c r="AX961" s="44"/>
      <c r="AY961" s="44"/>
      <c r="AZ961" s="44"/>
      <c r="BA961" s="44"/>
      <c r="BB961" s="44"/>
      <c r="BC961" s="44"/>
      <c r="BD961" s="44"/>
      <c r="BE961" s="44"/>
      <c r="BF961" s="44"/>
    </row>
    <row r="962" spans="1:58" ht="13.5" customHeight="1">
      <c r="A962" s="45"/>
      <c r="B962" s="45"/>
      <c r="C962" s="45"/>
      <c r="D962" s="45"/>
      <c r="E962" s="44"/>
      <c r="F962" s="45"/>
      <c r="G962" s="45"/>
      <c r="H962" s="46"/>
      <c r="I962" s="44"/>
      <c r="J962" s="44"/>
      <c r="K962" s="44"/>
      <c r="L962" s="44"/>
      <c r="M962" s="44"/>
      <c r="N962" s="44"/>
      <c r="O962" s="44"/>
      <c r="P962" s="44"/>
      <c r="Q962" s="44"/>
      <c r="R962" s="44"/>
      <c r="S962" s="44"/>
      <c r="T962" s="44"/>
      <c r="U962" s="44"/>
      <c r="V962" s="44"/>
      <c r="W962" s="44"/>
      <c r="X962" s="44"/>
      <c r="Y962" s="44"/>
      <c r="Z962" s="44"/>
      <c r="AA962" s="44"/>
      <c r="AB962" s="44"/>
      <c r="AC962" s="44"/>
      <c r="AD962" s="44"/>
      <c r="AE962" s="44"/>
      <c r="AF962" s="44"/>
      <c r="AG962" s="44"/>
      <c r="AH962" s="44"/>
      <c r="AI962" s="44"/>
      <c r="AJ962" s="44"/>
      <c r="AK962" s="44"/>
      <c r="AL962" s="44"/>
      <c r="AM962" s="44"/>
      <c r="AN962" s="44"/>
      <c r="AO962" s="44"/>
      <c r="AP962" s="44"/>
      <c r="AQ962" s="44"/>
      <c r="AR962" s="44"/>
      <c r="AS962" s="44"/>
      <c r="AT962" s="44"/>
      <c r="AU962" s="44"/>
      <c r="AV962" s="44"/>
      <c r="AW962" s="44"/>
      <c r="AX962" s="44"/>
      <c r="AY962" s="44"/>
      <c r="AZ962" s="44"/>
      <c r="BA962" s="44"/>
      <c r="BB962" s="44"/>
      <c r="BC962" s="44"/>
      <c r="BD962" s="44"/>
      <c r="BE962" s="44"/>
      <c r="BF962" s="44"/>
    </row>
    <row r="963" spans="1:58" ht="13.5" customHeight="1">
      <c r="A963" s="45"/>
      <c r="B963" s="45"/>
      <c r="C963" s="45"/>
      <c r="D963" s="45"/>
      <c r="E963" s="44"/>
      <c r="F963" s="45"/>
      <c r="G963" s="45"/>
      <c r="H963" s="46"/>
      <c r="I963" s="44"/>
      <c r="J963" s="44"/>
      <c r="K963" s="44"/>
      <c r="L963" s="44"/>
      <c r="M963" s="44"/>
      <c r="N963" s="44"/>
      <c r="O963" s="44"/>
      <c r="P963" s="44"/>
      <c r="Q963" s="44"/>
      <c r="R963" s="44"/>
      <c r="S963" s="44"/>
      <c r="T963" s="44"/>
      <c r="U963" s="44"/>
      <c r="V963" s="44"/>
      <c r="W963" s="44"/>
      <c r="X963" s="44"/>
      <c r="Y963" s="44"/>
      <c r="Z963" s="44"/>
      <c r="AA963" s="44"/>
      <c r="AB963" s="44"/>
      <c r="AC963" s="44"/>
      <c r="AD963" s="44"/>
      <c r="AE963" s="44"/>
      <c r="AF963" s="44"/>
      <c r="AG963" s="44"/>
      <c r="AH963" s="44"/>
      <c r="AI963" s="44"/>
      <c r="AJ963" s="44"/>
      <c r="AK963" s="44"/>
      <c r="AL963" s="44"/>
      <c r="AM963" s="44"/>
      <c r="AN963" s="44"/>
      <c r="AO963" s="44"/>
      <c r="AP963" s="44"/>
      <c r="AQ963" s="44"/>
      <c r="AR963" s="44"/>
      <c r="AS963" s="44"/>
      <c r="AT963" s="44"/>
      <c r="AU963" s="44"/>
      <c r="AV963" s="44"/>
      <c r="AW963" s="44"/>
      <c r="AX963" s="44"/>
      <c r="AY963" s="44"/>
      <c r="AZ963" s="44"/>
      <c r="BA963" s="44"/>
      <c r="BB963" s="44"/>
      <c r="BC963" s="44"/>
      <c r="BD963" s="44"/>
      <c r="BE963" s="44"/>
      <c r="BF963" s="44"/>
    </row>
    <row r="964" spans="1:58" ht="13.5" customHeight="1">
      <c r="A964" s="45"/>
      <c r="B964" s="45"/>
      <c r="C964" s="45"/>
      <c r="D964" s="45"/>
      <c r="E964" s="44"/>
      <c r="F964" s="45"/>
      <c r="G964" s="45"/>
      <c r="H964" s="46"/>
      <c r="I964" s="44"/>
      <c r="J964" s="44"/>
      <c r="K964" s="44"/>
      <c r="L964" s="44"/>
      <c r="M964" s="44"/>
      <c r="N964" s="44"/>
      <c r="O964" s="44"/>
      <c r="P964" s="44"/>
      <c r="Q964" s="44"/>
      <c r="R964" s="44"/>
      <c r="S964" s="44"/>
      <c r="T964" s="44"/>
      <c r="U964" s="44"/>
      <c r="V964" s="44"/>
      <c r="W964" s="44"/>
      <c r="X964" s="44"/>
      <c r="Y964" s="44"/>
      <c r="Z964" s="44"/>
      <c r="AA964" s="44"/>
      <c r="AB964" s="44"/>
      <c r="AC964" s="44"/>
      <c r="AD964" s="44"/>
      <c r="AE964" s="44"/>
      <c r="AF964" s="44"/>
      <c r="AG964" s="44"/>
      <c r="AH964" s="44"/>
      <c r="AI964" s="44"/>
      <c r="AJ964" s="44"/>
      <c r="AK964" s="44"/>
      <c r="AL964" s="44"/>
      <c r="AM964" s="44"/>
      <c r="AN964" s="44"/>
      <c r="AO964" s="44"/>
      <c r="AP964" s="44"/>
      <c r="AQ964" s="44"/>
      <c r="AR964" s="44"/>
      <c r="AS964" s="44"/>
      <c r="AT964" s="44"/>
      <c r="AU964" s="44"/>
      <c r="AV964" s="44"/>
      <c r="AW964" s="44"/>
      <c r="AX964" s="44"/>
      <c r="AY964" s="44"/>
      <c r="AZ964" s="44"/>
      <c r="BA964" s="44"/>
      <c r="BB964" s="44"/>
      <c r="BC964" s="44"/>
      <c r="BD964" s="44"/>
      <c r="BE964" s="44"/>
      <c r="BF964" s="44"/>
    </row>
    <row r="965" spans="1:58" ht="13.5" customHeight="1">
      <c r="A965" s="45"/>
      <c r="B965" s="45"/>
      <c r="C965" s="45"/>
      <c r="D965" s="45"/>
      <c r="E965" s="44"/>
      <c r="F965" s="45"/>
      <c r="G965" s="45"/>
      <c r="H965" s="46"/>
      <c r="I965" s="44"/>
      <c r="J965" s="44"/>
      <c r="K965" s="44"/>
      <c r="L965" s="44"/>
      <c r="M965" s="44"/>
      <c r="N965" s="44"/>
      <c r="O965" s="44"/>
      <c r="P965" s="44"/>
      <c r="Q965" s="44"/>
      <c r="R965" s="44"/>
      <c r="S965" s="44"/>
      <c r="T965" s="44"/>
      <c r="U965" s="44"/>
      <c r="V965" s="44"/>
      <c r="W965" s="44"/>
      <c r="X965" s="44"/>
      <c r="Y965" s="44"/>
      <c r="Z965" s="44"/>
      <c r="AA965" s="44"/>
      <c r="AB965" s="44"/>
      <c r="AC965" s="44"/>
      <c r="AD965" s="44"/>
      <c r="AE965" s="44"/>
      <c r="AF965" s="44"/>
      <c r="AG965" s="44"/>
      <c r="AH965" s="44"/>
      <c r="AI965" s="44"/>
      <c r="AJ965" s="44"/>
      <c r="AK965" s="44"/>
      <c r="AL965" s="44"/>
      <c r="AM965" s="44"/>
      <c r="AN965" s="44"/>
      <c r="AO965" s="44"/>
      <c r="AP965" s="44"/>
      <c r="AQ965" s="44"/>
      <c r="AR965" s="44"/>
      <c r="AS965" s="44"/>
      <c r="AT965" s="44"/>
      <c r="AU965" s="44"/>
      <c r="AV965" s="44"/>
      <c r="AW965" s="44"/>
      <c r="AX965" s="44"/>
      <c r="AY965" s="44"/>
      <c r="AZ965" s="44"/>
      <c r="BA965" s="44"/>
      <c r="BB965" s="44"/>
      <c r="BC965" s="44"/>
      <c r="BD965" s="44"/>
      <c r="BE965" s="44"/>
      <c r="BF965" s="44"/>
    </row>
    <row r="966" spans="1:58" ht="13.5" customHeight="1">
      <c r="A966" s="45"/>
      <c r="B966" s="45"/>
      <c r="C966" s="45"/>
      <c r="D966" s="45"/>
      <c r="E966" s="44"/>
      <c r="F966" s="45"/>
      <c r="G966" s="45"/>
      <c r="H966" s="46"/>
      <c r="I966" s="44"/>
      <c r="J966" s="44"/>
      <c r="K966" s="44"/>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c r="AM966" s="44"/>
      <c r="AN966" s="44"/>
      <c r="AO966" s="44"/>
      <c r="AP966" s="44"/>
      <c r="AQ966" s="44"/>
      <c r="AR966" s="44"/>
      <c r="AS966" s="44"/>
      <c r="AT966" s="44"/>
      <c r="AU966" s="44"/>
      <c r="AV966" s="44"/>
      <c r="AW966" s="44"/>
      <c r="AX966" s="44"/>
      <c r="AY966" s="44"/>
      <c r="AZ966" s="44"/>
      <c r="BA966" s="44"/>
      <c r="BB966" s="44"/>
      <c r="BC966" s="44"/>
      <c r="BD966" s="44"/>
      <c r="BE966" s="44"/>
      <c r="BF966" s="44"/>
    </row>
    <row r="967" spans="1:58" ht="13.5" customHeight="1">
      <c r="A967" s="45"/>
      <c r="B967" s="45"/>
      <c r="C967" s="45"/>
      <c r="D967" s="45"/>
      <c r="E967" s="44"/>
      <c r="F967" s="45"/>
      <c r="G967" s="45"/>
      <c r="H967" s="46"/>
      <c r="I967" s="44"/>
      <c r="J967" s="44"/>
      <c r="K967" s="44"/>
      <c r="L967" s="44"/>
      <c r="M967" s="44"/>
      <c r="N967" s="44"/>
      <c r="O967" s="44"/>
      <c r="P967" s="44"/>
      <c r="Q967" s="44"/>
      <c r="R967" s="44"/>
      <c r="S967" s="44"/>
      <c r="T967" s="44"/>
      <c r="U967" s="44"/>
      <c r="V967" s="44"/>
      <c r="W967" s="44"/>
      <c r="X967" s="44"/>
      <c r="Y967" s="44"/>
      <c r="Z967" s="44"/>
      <c r="AA967" s="44"/>
      <c r="AB967" s="44"/>
      <c r="AC967" s="44"/>
      <c r="AD967" s="44"/>
      <c r="AE967" s="44"/>
      <c r="AF967" s="44"/>
      <c r="AG967" s="44"/>
      <c r="AH967" s="44"/>
      <c r="AI967" s="44"/>
      <c r="AJ967" s="44"/>
      <c r="AK967" s="44"/>
      <c r="AL967" s="44"/>
      <c r="AM967" s="44"/>
      <c r="AN967" s="44"/>
      <c r="AO967" s="44"/>
      <c r="AP967" s="44"/>
      <c r="AQ967" s="44"/>
      <c r="AR967" s="44"/>
      <c r="AS967" s="44"/>
      <c r="AT967" s="44"/>
      <c r="AU967" s="44"/>
      <c r="AV967" s="44"/>
      <c r="AW967" s="44"/>
      <c r="AX967" s="44"/>
      <c r="AY967" s="44"/>
      <c r="AZ967" s="44"/>
      <c r="BA967" s="44"/>
      <c r="BB967" s="44"/>
      <c r="BC967" s="44"/>
      <c r="BD967" s="44"/>
      <c r="BE967" s="44"/>
      <c r="BF967" s="44"/>
    </row>
    <row r="968" spans="1:58" ht="13.5" customHeight="1">
      <c r="A968" s="45"/>
      <c r="B968" s="45"/>
      <c r="C968" s="45"/>
      <c r="D968" s="45"/>
      <c r="E968" s="44"/>
      <c r="F968" s="45"/>
      <c r="G968" s="45"/>
      <c r="H968" s="46"/>
      <c r="I968" s="44"/>
      <c r="J968" s="44"/>
      <c r="K968" s="44"/>
      <c r="L968" s="44"/>
      <c r="M968" s="44"/>
      <c r="N968" s="44"/>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c r="AM968" s="44"/>
      <c r="AN968" s="44"/>
      <c r="AO968" s="44"/>
      <c r="AP968" s="44"/>
      <c r="AQ968" s="44"/>
      <c r="AR968" s="44"/>
      <c r="AS968" s="44"/>
      <c r="AT968" s="44"/>
      <c r="AU968" s="44"/>
      <c r="AV968" s="44"/>
      <c r="AW968" s="44"/>
      <c r="AX968" s="44"/>
      <c r="AY968" s="44"/>
      <c r="AZ968" s="44"/>
      <c r="BA968" s="44"/>
      <c r="BB968" s="44"/>
      <c r="BC968" s="44"/>
      <c r="BD968" s="44"/>
      <c r="BE968" s="44"/>
      <c r="BF968" s="44"/>
    </row>
    <row r="969" spans="1:58" ht="13.5" customHeight="1">
      <c r="A969" s="45"/>
      <c r="B969" s="45"/>
      <c r="C969" s="45"/>
      <c r="D969" s="45"/>
      <c r="E969" s="44"/>
      <c r="F969" s="45"/>
      <c r="G969" s="45"/>
      <c r="H969" s="46"/>
      <c r="I969" s="44"/>
      <c r="J969" s="44"/>
      <c r="K969" s="44"/>
      <c r="L969" s="44"/>
      <c r="M969" s="44"/>
      <c r="N969" s="44"/>
      <c r="O969" s="44"/>
      <c r="P969" s="44"/>
      <c r="Q969" s="44"/>
      <c r="R969" s="44"/>
      <c r="S969" s="44"/>
      <c r="T969" s="44"/>
      <c r="U969" s="44"/>
      <c r="V969" s="44"/>
      <c r="W969" s="44"/>
      <c r="X969" s="44"/>
      <c r="Y969" s="44"/>
      <c r="Z969" s="44"/>
      <c r="AA969" s="44"/>
      <c r="AB969" s="44"/>
      <c r="AC969" s="44"/>
      <c r="AD969" s="44"/>
      <c r="AE969" s="44"/>
      <c r="AF969" s="44"/>
      <c r="AG969" s="44"/>
      <c r="AH969" s="44"/>
      <c r="AI969" s="44"/>
      <c r="AJ969" s="44"/>
      <c r="AK969" s="44"/>
      <c r="AL969" s="44"/>
      <c r="AM969" s="44"/>
      <c r="AN969" s="44"/>
      <c r="AO969" s="44"/>
      <c r="AP969" s="44"/>
      <c r="AQ969" s="44"/>
      <c r="AR969" s="44"/>
      <c r="AS969" s="44"/>
      <c r="AT969" s="44"/>
      <c r="AU969" s="44"/>
      <c r="AV969" s="44"/>
      <c r="AW969" s="44"/>
      <c r="AX969" s="44"/>
      <c r="AY969" s="44"/>
      <c r="AZ969" s="44"/>
      <c r="BA969" s="44"/>
      <c r="BB969" s="44"/>
      <c r="BC969" s="44"/>
      <c r="BD969" s="44"/>
      <c r="BE969" s="44"/>
      <c r="BF969" s="44"/>
    </row>
    <row r="970" spans="1:58" ht="13.5" customHeight="1">
      <c r="A970" s="45"/>
      <c r="B970" s="45"/>
      <c r="C970" s="45"/>
      <c r="D970" s="45"/>
      <c r="E970" s="44"/>
      <c r="F970" s="45"/>
      <c r="G970" s="45"/>
      <c r="H970" s="46"/>
      <c r="I970" s="44"/>
      <c r="J970" s="44"/>
      <c r="K970" s="44"/>
      <c r="L970" s="44"/>
      <c r="M970" s="44"/>
      <c r="N970" s="44"/>
      <c r="O970" s="44"/>
      <c r="P970" s="44"/>
      <c r="Q970" s="44"/>
      <c r="R970" s="44"/>
      <c r="S970" s="44"/>
      <c r="T970" s="44"/>
      <c r="U970" s="44"/>
      <c r="V970" s="44"/>
      <c r="W970" s="44"/>
      <c r="X970" s="44"/>
      <c r="Y970" s="44"/>
      <c r="Z970" s="44"/>
      <c r="AA970" s="44"/>
      <c r="AB970" s="44"/>
      <c r="AC970" s="44"/>
      <c r="AD970" s="44"/>
      <c r="AE970" s="44"/>
      <c r="AF970" s="44"/>
      <c r="AG970" s="44"/>
      <c r="AH970" s="44"/>
      <c r="AI970" s="44"/>
      <c r="AJ970" s="44"/>
      <c r="AK970" s="44"/>
      <c r="AL970" s="44"/>
      <c r="AM970" s="44"/>
      <c r="AN970" s="44"/>
      <c r="AO970" s="44"/>
      <c r="AP970" s="44"/>
      <c r="AQ970" s="44"/>
      <c r="AR970" s="44"/>
      <c r="AS970" s="44"/>
      <c r="AT970" s="44"/>
      <c r="AU970" s="44"/>
      <c r="AV970" s="44"/>
      <c r="AW970" s="44"/>
      <c r="AX970" s="44"/>
      <c r="AY970" s="44"/>
      <c r="AZ970" s="44"/>
      <c r="BA970" s="44"/>
      <c r="BB970" s="44"/>
      <c r="BC970" s="44"/>
      <c r="BD970" s="44"/>
      <c r="BE970" s="44"/>
      <c r="BF970" s="44"/>
    </row>
    <row r="971" spans="1:58" ht="13.5" customHeight="1">
      <c r="A971" s="45"/>
      <c r="B971" s="45"/>
      <c r="C971" s="45"/>
      <c r="D971" s="45"/>
      <c r="E971" s="44"/>
      <c r="F971" s="45"/>
      <c r="G971" s="45"/>
      <c r="H971" s="46"/>
      <c r="I971" s="44"/>
      <c r="J971" s="44"/>
      <c r="K971" s="44"/>
      <c r="L971" s="44"/>
      <c r="M971" s="44"/>
      <c r="N971" s="44"/>
      <c r="O971" s="44"/>
      <c r="P971" s="44"/>
      <c r="Q971" s="44"/>
      <c r="R971" s="44"/>
      <c r="S971" s="44"/>
      <c r="T971" s="44"/>
      <c r="U971" s="44"/>
      <c r="V971" s="44"/>
      <c r="W971" s="44"/>
      <c r="X971" s="44"/>
      <c r="Y971" s="44"/>
      <c r="Z971" s="44"/>
      <c r="AA971" s="44"/>
      <c r="AB971" s="44"/>
      <c r="AC971" s="44"/>
      <c r="AD971" s="44"/>
      <c r="AE971" s="44"/>
      <c r="AF971" s="44"/>
      <c r="AG971" s="44"/>
      <c r="AH971" s="44"/>
      <c r="AI971" s="44"/>
      <c r="AJ971" s="44"/>
      <c r="AK971" s="44"/>
      <c r="AL971" s="44"/>
      <c r="AM971" s="44"/>
      <c r="AN971" s="44"/>
      <c r="AO971" s="44"/>
      <c r="AP971" s="44"/>
      <c r="AQ971" s="44"/>
      <c r="AR971" s="44"/>
      <c r="AS971" s="44"/>
      <c r="AT971" s="44"/>
      <c r="AU971" s="44"/>
      <c r="AV971" s="44"/>
      <c r="AW971" s="44"/>
      <c r="AX971" s="44"/>
      <c r="AY971" s="44"/>
      <c r="AZ971" s="44"/>
      <c r="BA971" s="44"/>
      <c r="BB971" s="44"/>
      <c r="BC971" s="44"/>
      <c r="BD971" s="44"/>
      <c r="BE971" s="44"/>
      <c r="BF971" s="44"/>
    </row>
    <row r="972" spans="1:58" ht="13.5" customHeight="1">
      <c r="A972" s="45"/>
      <c r="B972" s="45"/>
      <c r="C972" s="45"/>
      <c r="D972" s="45"/>
      <c r="E972" s="44"/>
      <c r="F972" s="45"/>
      <c r="G972" s="45"/>
      <c r="H972" s="46"/>
      <c r="I972" s="44"/>
      <c r="J972" s="44"/>
      <c r="K972" s="44"/>
      <c r="L972" s="44"/>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c r="AP972" s="44"/>
      <c r="AQ972" s="44"/>
      <c r="AR972" s="44"/>
      <c r="AS972" s="44"/>
      <c r="AT972" s="44"/>
      <c r="AU972" s="44"/>
      <c r="AV972" s="44"/>
      <c r="AW972" s="44"/>
      <c r="AX972" s="44"/>
      <c r="AY972" s="44"/>
      <c r="AZ972" s="44"/>
      <c r="BA972" s="44"/>
      <c r="BB972" s="44"/>
      <c r="BC972" s="44"/>
      <c r="BD972" s="44"/>
      <c r="BE972" s="44"/>
      <c r="BF972" s="44"/>
    </row>
    <row r="973" spans="1:58" ht="13.5" customHeight="1">
      <c r="A973" s="45"/>
      <c r="B973" s="45"/>
      <c r="C973" s="45"/>
      <c r="D973" s="45"/>
      <c r="E973" s="44"/>
      <c r="F973" s="45"/>
      <c r="G973" s="45"/>
      <c r="H973" s="46"/>
      <c r="I973" s="44"/>
      <c r="J973" s="44"/>
      <c r="K973" s="44"/>
      <c r="L973" s="44"/>
      <c r="M973" s="44"/>
      <c r="N973" s="44"/>
      <c r="O973" s="44"/>
      <c r="P973" s="44"/>
      <c r="Q973" s="44"/>
      <c r="R973" s="44"/>
      <c r="S973" s="44"/>
      <c r="T973" s="44"/>
      <c r="U973" s="44"/>
      <c r="V973" s="44"/>
      <c r="W973" s="44"/>
      <c r="X973" s="44"/>
      <c r="Y973" s="44"/>
      <c r="Z973" s="44"/>
      <c r="AA973" s="44"/>
      <c r="AB973" s="44"/>
      <c r="AC973" s="44"/>
      <c r="AD973" s="44"/>
      <c r="AE973" s="44"/>
      <c r="AF973" s="44"/>
      <c r="AG973" s="44"/>
      <c r="AH973" s="44"/>
      <c r="AI973" s="44"/>
      <c r="AJ973" s="44"/>
      <c r="AK973" s="44"/>
      <c r="AL973" s="44"/>
      <c r="AM973" s="44"/>
      <c r="AN973" s="44"/>
      <c r="AO973" s="44"/>
      <c r="AP973" s="44"/>
      <c r="AQ973" s="44"/>
      <c r="AR973" s="44"/>
      <c r="AS973" s="44"/>
      <c r="AT973" s="44"/>
      <c r="AU973" s="44"/>
      <c r="AV973" s="44"/>
      <c r="AW973" s="44"/>
      <c r="AX973" s="44"/>
      <c r="AY973" s="44"/>
      <c r="AZ973" s="44"/>
      <c r="BA973" s="44"/>
      <c r="BB973" s="44"/>
      <c r="BC973" s="44"/>
      <c r="BD973" s="44"/>
      <c r="BE973" s="44"/>
      <c r="BF973" s="44"/>
    </row>
    <row r="974" spans="1:58" ht="13.5" customHeight="1">
      <c r="A974" s="45"/>
      <c r="B974" s="45"/>
      <c r="C974" s="45"/>
      <c r="D974" s="45"/>
      <c r="E974" s="44"/>
      <c r="F974" s="45"/>
      <c r="G974" s="45"/>
      <c r="H974" s="46"/>
      <c r="I974" s="44"/>
      <c r="J974" s="44"/>
      <c r="K974" s="44"/>
      <c r="L974" s="44"/>
      <c r="M974" s="44"/>
      <c r="N974" s="44"/>
      <c r="O974" s="44"/>
      <c r="P974" s="44"/>
      <c r="Q974" s="44"/>
      <c r="R974" s="44"/>
      <c r="S974" s="44"/>
      <c r="T974" s="44"/>
      <c r="U974" s="44"/>
      <c r="V974" s="44"/>
      <c r="W974" s="44"/>
      <c r="X974" s="44"/>
      <c r="Y974" s="44"/>
      <c r="Z974" s="44"/>
      <c r="AA974" s="44"/>
      <c r="AB974" s="44"/>
      <c r="AC974" s="44"/>
      <c r="AD974" s="44"/>
      <c r="AE974" s="44"/>
      <c r="AF974" s="44"/>
      <c r="AG974" s="44"/>
      <c r="AH974" s="44"/>
      <c r="AI974" s="44"/>
      <c r="AJ974" s="44"/>
      <c r="AK974" s="44"/>
      <c r="AL974" s="44"/>
      <c r="AM974" s="44"/>
      <c r="AN974" s="44"/>
      <c r="AO974" s="44"/>
      <c r="AP974" s="44"/>
      <c r="AQ974" s="44"/>
      <c r="AR974" s="44"/>
      <c r="AS974" s="44"/>
      <c r="AT974" s="44"/>
      <c r="AU974" s="44"/>
      <c r="AV974" s="44"/>
      <c r="AW974" s="44"/>
      <c r="AX974" s="44"/>
      <c r="AY974" s="44"/>
      <c r="AZ974" s="44"/>
      <c r="BA974" s="44"/>
      <c r="BB974" s="44"/>
      <c r="BC974" s="44"/>
      <c r="BD974" s="44"/>
      <c r="BE974" s="44"/>
      <c r="BF974" s="44"/>
    </row>
    <row r="975" spans="1:58" ht="13.5" customHeight="1">
      <c r="A975" s="45"/>
      <c r="B975" s="45"/>
      <c r="C975" s="45"/>
      <c r="D975" s="45"/>
      <c r="E975" s="44"/>
      <c r="F975" s="45"/>
      <c r="G975" s="45"/>
      <c r="H975" s="46"/>
      <c r="I975" s="44"/>
      <c r="J975" s="44"/>
      <c r="K975" s="44"/>
      <c r="L975" s="44"/>
      <c r="M975" s="44"/>
      <c r="N975" s="44"/>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c r="AM975" s="44"/>
      <c r="AN975" s="44"/>
      <c r="AO975" s="44"/>
      <c r="AP975" s="44"/>
      <c r="AQ975" s="44"/>
      <c r="AR975" s="44"/>
      <c r="AS975" s="44"/>
      <c r="AT975" s="44"/>
      <c r="AU975" s="44"/>
      <c r="AV975" s="44"/>
      <c r="AW975" s="44"/>
      <c r="AX975" s="44"/>
      <c r="AY975" s="44"/>
      <c r="AZ975" s="44"/>
      <c r="BA975" s="44"/>
      <c r="BB975" s="44"/>
      <c r="BC975" s="44"/>
      <c r="BD975" s="44"/>
      <c r="BE975" s="44"/>
      <c r="BF975" s="44"/>
    </row>
    <row r="976" spans="1:58" ht="13.5" customHeight="1">
      <c r="A976" s="45"/>
      <c r="B976" s="45"/>
      <c r="C976" s="45"/>
      <c r="D976" s="45"/>
      <c r="E976" s="44"/>
      <c r="F976" s="45"/>
      <c r="G976" s="45"/>
      <c r="H976" s="46"/>
      <c r="I976" s="44"/>
      <c r="J976" s="44"/>
      <c r="K976" s="44"/>
      <c r="L976" s="44"/>
      <c r="M976" s="44"/>
      <c r="N976" s="44"/>
      <c r="O976" s="44"/>
      <c r="P976" s="44"/>
      <c r="Q976" s="44"/>
      <c r="R976" s="44"/>
      <c r="S976" s="44"/>
      <c r="T976" s="44"/>
      <c r="U976" s="44"/>
      <c r="V976" s="44"/>
      <c r="W976" s="44"/>
      <c r="X976" s="44"/>
      <c r="Y976" s="44"/>
      <c r="Z976" s="44"/>
      <c r="AA976" s="44"/>
      <c r="AB976" s="44"/>
      <c r="AC976" s="44"/>
      <c r="AD976" s="44"/>
      <c r="AE976" s="44"/>
      <c r="AF976" s="44"/>
      <c r="AG976" s="44"/>
      <c r="AH976" s="44"/>
      <c r="AI976" s="44"/>
      <c r="AJ976" s="44"/>
      <c r="AK976" s="44"/>
      <c r="AL976" s="44"/>
      <c r="AM976" s="44"/>
      <c r="AN976" s="44"/>
      <c r="AO976" s="44"/>
      <c r="AP976" s="44"/>
      <c r="AQ976" s="44"/>
      <c r="AR976" s="44"/>
      <c r="AS976" s="44"/>
      <c r="AT976" s="44"/>
      <c r="AU976" s="44"/>
      <c r="AV976" s="44"/>
      <c r="AW976" s="44"/>
      <c r="AX976" s="44"/>
      <c r="AY976" s="44"/>
      <c r="AZ976" s="44"/>
      <c r="BA976" s="44"/>
      <c r="BB976" s="44"/>
      <c r="BC976" s="44"/>
      <c r="BD976" s="44"/>
      <c r="BE976" s="44"/>
      <c r="BF976" s="44"/>
    </row>
    <row r="977" spans="1:58" ht="13.5" customHeight="1">
      <c r="A977" s="45"/>
      <c r="B977" s="45"/>
      <c r="C977" s="45"/>
      <c r="D977" s="45"/>
      <c r="E977" s="44"/>
      <c r="F977" s="45"/>
      <c r="G977" s="45"/>
      <c r="H977" s="46"/>
      <c r="I977" s="44"/>
      <c r="J977" s="44"/>
      <c r="K977" s="44"/>
      <c r="L977" s="44"/>
      <c r="M977" s="44"/>
      <c r="N977" s="44"/>
      <c r="O977" s="44"/>
      <c r="P977" s="44"/>
      <c r="Q977" s="44"/>
      <c r="R977" s="44"/>
      <c r="S977" s="44"/>
      <c r="T977" s="44"/>
      <c r="U977" s="44"/>
      <c r="V977" s="44"/>
      <c r="W977" s="44"/>
      <c r="X977" s="44"/>
      <c r="Y977" s="44"/>
      <c r="Z977" s="44"/>
      <c r="AA977" s="44"/>
      <c r="AB977" s="44"/>
      <c r="AC977" s="44"/>
      <c r="AD977" s="44"/>
      <c r="AE977" s="44"/>
      <c r="AF977" s="44"/>
      <c r="AG977" s="44"/>
      <c r="AH977" s="44"/>
      <c r="AI977" s="44"/>
      <c r="AJ977" s="44"/>
      <c r="AK977" s="44"/>
      <c r="AL977" s="44"/>
      <c r="AM977" s="44"/>
      <c r="AN977" s="44"/>
      <c r="AO977" s="44"/>
      <c r="AP977" s="44"/>
      <c r="AQ977" s="44"/>
      <c r="AR977" s="44"/>
      <c r="AS977" s="44"/>
      <c r="AT977" s="44"/>
      <c r="AU977" s="44"/>
      <c r="AV977" s="44"/>
      <c r="AW977" s="44"/>
      <c r="AX977" s="44"/>
      <c r="AY977" s="44"/>
      <c r="AZ977" s="44"/>
      <c r="BA977" s="44"/>
      <c r="BB977" s="44"/>
      <c r="BC977" s="44"/>
      <c r="BD977" s="44"/>
      <c r="BE977" s="44"/>
      <c r="BF977" s="44"/>
    </row>
    <row r="978" spans="1:58" ht="13.5" customHeight="1">
      <c r="A978" s="45"/>
      <c r="B978" s="45"/>
      <c r="C978" s="45"/>
      <c r="D978" s="45"/>
      <c r="E978" s="44"/>
      <c r="F978" s="45"/>
      <c r="G978" s="45"/>
      <c r="H978" s="46"/>
      <c r="I978" s="44"/>
      <c r="J978" s="44"/>
      <c r="K978" s="44"/>
      <c r="L978" s="44"/>
      <c r="M978" s="44"/>
      <c r="N978" s="44"/>
      <c r="O978" s="44"/>
      <c r="P978" s="44"/>
      <c r="Q978" s="44"/>
      <c r="R978" s="44"/>
      <c r="S978" s="44"/>
      <c r="T978" s="44"/>
      <c r="U978" s="44"/>
      <c r="V978" s="44"/>
      <c r="W978" s="44"/>
      <c r="X978" s="44"/>
      <c r="Y978" s="44"/>
      <c r="Z978" s="44"/>
      <c r="AA978" s="44"/>
      <c r="AB978" s="44"/>
      <c r="AC978" s="44"/>
      <c r="AD978" s="44"/>
      <c r="AE978" s="44"/>
      <c r="AF978" s="44"/>
      <c r="AG978" s="44"/>
      <c r="AH978" s="44"/>
      <c r="AI978" s="44"/>
      <c r="AJ978" s="44"/>
      <c r="AK978" s="44"/>
      <c r="AL978" s="44"/>
      <c r="AM978" s="44"/>
      <c r="AN978" s="44"/>
      <c r="AO978" s="44"/>
      <c r="AP978" s="44"/>
      <c r="AQ978" s="44"/>
      <c r="AR978" s="44"/>
      <c r="AS978" s="44"/>
      <c r="AT978" s="44"/>
      <c r="AU978" s="44"/>
      <c r="AV978" s="44"/>
      <c r="AW978" s="44"/>
      <c r="AX978" s="44"/>
      <c r="AY978" s="44"/>
      <c r="AZ978" s="44"/>
      <c r="BA978" s="44"/>
      <c r="BB978" s="44"/>
      <c r="BC978" s="44"/>
      <c r="BD978" s="44"/>
      <c r="BE978" s="44"/>
      <c r="BF978" s="44"/>
    </row>
    <row r="979" spans="1:58" ht="13.5" customHeight="1">
      <c r="A979" s="45"/>
      <c r="B979" s="45"/>
      <c r="C979" s="45"/>
      <c r="D979" s="45"/>
      <c r="E979" s="44"/>
      <c r="F979" s="45"/>
      <c r="G979" s="45"/>
      <c r="H979" s="46"/>
      <c r="I979" s="44"/>
      <c r="J979" s="44"/>
      <c r="K979" s="44"/>
      <c r="L979" s="44"/>
      <c r="M979" s="44"/>
      <c r="N979" s="44"/>
      <c r="O979" s="44"/>
      <c r="P979" s="44"/>
      <c r="Q979" s="44"/>
      <c r="R979" s="44"/>
      <c r="S979" s="44"/>
      <c r="T979" s="44"/>
      <c r="U979" s="44"/>
      <c r="V979" s="44"/>
      <c r="W979" s="44"/>
      <c r="X979" s="44"/>
      <c r="Y979" s="44"/>
      <c r="Z979" s="44"/>
      <c r="AA979" s="44"/>
      <c r="AB979" s="44"/>
      <c r="AC979" s="44"/>
      <c r="AD979" s="44"/>
      <c r="AE979" s="44"/>
      <c r="AF979" s="44"/>
      <c r="AG979" s="44"/>
      <c r="AH979" s="44"/>
      <c r="AI979" s="44"/>
      <c r="AJ979" s="44"/>
      <c r="AK979" s="44"/>
      <c r="AL979" s="44"/>
      <c r="AM979" s="44"/>
      <c r="AN979" s="44"/>
      <c r="AO979" s="44"/>
      <c r="AP979" s="44"/>
      <c r="AQ979" s="44"/>
      <c r="AR979" s="44"/>
      <c r="AS979" s="44"/>
      <c r="AT979" s="44"/>
      <c r="AU979" s="44"/>
      <c r="AV979" s="44"/>
      <c r="AW979" s="44"/>
      <c r="AX979" s="44"/>
      <c r="AY979" s="44"/>
      <c r="AZ979" s="44"/>
      <c r="BA979" s="44"/>
      <c r="BB979" s="44"/>
      <c r="BC979" s="44"/>
      <c r="BD979" s="44"/>
      <c r="BE979" s="44"/>
      <c r="BF979" s="44"/>
    </row>
    <row r="980" spans="1:58" ht="13.5" customHeight="1">
      <c r="A980" s="45"/>
      <c r="B980" s="45"/>
      <c r="C980" s="45"/>
      <c r="D980" s="45"/>
      <c r="E980" s="44"/>
      <c r="F980" s="45"/>
      <c r="G980" s="45"/>
      <c r="H980" s="46"/>
      <c r="I980" s="44"/>
      <c r="J980" s="44"/>
      <c r="K980" s="44"/>
      <c r="L980" s="44"/>
      <c r="M980" s="44"/>
      <c r="N980" s="44"/>
      <c r="O980" s="44"/>
      <c r="P980" s="44"/>
      <c r="Q980" s="44"/>
      <c r="R980" s="44"/>
      <c r="S980" s="44"/>
      <c r="T980" s="44"/>
      <c r="U980" s="44"/>
      <c r="V980" s="44"/>
      <c r="W980" s="44"/>
      <c r="X980" s="44"/>
      <c r="Y980" s="44"/>
      <c r="Z980" s="44"/>
      <c r="AA980" s="44"/>
      <c r="AB980" s="44"/>
      <c r="AC980" s="44"/>
      <c r="AD980" s="44"/>
      <c r="AE980" s="44"/>
      <c r="AF980" s="44"/>
      <c r="AG980" s="44"/>
      <c r="AH980" s="44"/>
      <c r="AI980" s="44"/>
      <c r="AJ980" s="44"/>
      <c r="AK980" s="44"/>
      <c r="AL980" s="44"/>
      <c r="AM980" s="44"/>
      <c r="AN980" s="44"/>
      <c r="AO980" s="44"/>
      <c r="AP980" s="44"/>
      <c r="AQ980" s="44"/>
      <c r="AR980" s="44"/>
      <c r="AS980" s="44"/>
      <c r="AT980" s="44"/>
      <c r="AU980" s="44"/>
      <c r="AV980" s="44"/>
      <c r="AW980" s="44"/>
      <c r="AX980" s="44"/>
      <c r="AY980" s="44"/>
      <c r="AZ980" s="44"/>
      <c r="BA980" s="44"/>
      <c r="BB980" s="44"/>
      <c r="BC980" s="44"/>
      <c r="BD980" s="44"/>
      <c r="BE980" s="44"/>
      <c r="BF980" s="44"/>
    </row>
    <row r="981" spans="1:58" ht="13.5" customHeight="1">
      <c r="A981" s="45"/>
      <c r="B981" s="45"/>
      <c r="C981" s="45"/>
      <c r="D981" s="45"/>
      <c r="E981" s="44"/>
      <c r="F981" s="45"/>
      <c r="G981" s="45"/>
      <c r="H981" s="46"/>
      <c r="I981" s="44"/>
      <c r="J981" s="44"/>
      <c r="K981" s="44"/>
      <c r="L981" s="44"/>
      <c r="M981" s="44"/>
      <c r="N981" s="44"/>
      <c r="O981" s="44"/>
      <c r="P981" s="44"/>
      <c r="Q981" s="44"/>
      <c r="R981" s="44"/>
      <c r="S981" s="44"/>
      <c r="T981" s="44"/>
      <c r="U981" s="44"/>
      <c r="V981" s="44"/>
      <c r="W981" s="44"/>
      <c r="X981" s="44"/>
      <c r="Y981" s="44"/>
      <c r="Z981" s="44"/>
      <c r="AA981" s="44"/>
      <c r="AB981" s="44"/>
      <c r="AC981" s="44"/>
      <c r="AD981" s="44"/>
      <c r="AE981" s="44"/>
      <c r="AF981" s="44"/>
      <c r="AG981" s="44"/>
      <c r="AH981" s="44"/>
      <c r="AI981" s="44"/>
      <c r="AJ981" s="44"/>
      <c r="AK981" s="44"/>
      <c r="AL981" s="44"/>
      <c r="AM981" s="44"/>
      <c r="AN981" s="44"/>
      <c r="AO981" s="44"/>
      <c r="AP981" s="44"/>
      <c r="AQ981" s="44"/>
      <c r="AR981" s="44"/>
      <c r="AS981" s="44"/>
      <c r="AT981" s="44"/>
      <c r="AU981" s="44"/>
      <c r="AV981" s="44"/>
      <c r="AW981" s="44"/>
      <c r="AX981" s="44"/>
      <c r="AY981" s="44"/>
      <c r="AZ981" s="44"/>
      <c r="BA981" s="44"/>
      <c r="BB981" s="44"/>
      <c r="BC981" s="44"/>
      <c r="BD981" s="44"/>
      <c r="BE981" s="44"/>
      <c r="BF981" s="44"/>
    </row>
    <row r="982" spans="1:58" ht="13.5" customHeight="1">
      <c r="A982" s="45"/>
      <c r="B982" s="45"/>
      <c r="C982" s="45"/>
      <c r="D982" s="45"/>
      <c r="E982" s="44"/>
      <c r="F982" s="45"/>
      <c r="G982" s="45"/>
      <c r="H982" s="46"/>
      <c r="I982" s="44"/>
      <c r="J982" s="44"/>
      <c r="K982" s="44"/>
      <c r="L982" s="44"/>
      <c r="M982" s="44"/>
      <c r="N982" s="44"/>
      <c r="O982" s="44"/>
      <c r="P982" s="44"/>
      <c r="Q982" s="44"/>
      <c r="R982" s="44"/>
      <c r="S982" s="44"/>
      <c r="T982" s="44"/>
      <c r="U982" s="44"/>
      <c r="V982" s="44"/>
      <c r="W982" s="44"/>
      <c r="X982" s="44"/>
      <c r="Y982" s="44"/>
      <c r="Z982" s="44"/>
      <c r="AA982" s="44"/>
      <c r="AB982" s="44"/>
      <c r="AC982" s="44"/>
      <c r="AD982" s="44"/>
      <c r="AE982" s="44"/>
      <c r="AF982" s="44"/>
      <c r="AG982" s="44"/>
      <c r="AH982" s="44"/>
      <c r="AI982" s="44"/>
      <c r="AJ982" s="44"/>
      <c r="AK982" s="44"/>
      <c r="AL982" s="44"/>
      <c r="AM982" s="44"/>
      <c r="AN982" s="44"/>
      <c r="AO982" s="44"/>
      <c r="AP982" s="44"/>
      <c r="AQ982" s="44"/>
      <c r="AR982" s="44"/>
      <c r="AS982" s="44"/>
      <c r="AT982" s="44"/>
      <c r="AU982" s="44"/>
      <c r="AV982" s="44"/>
      <c r="AW982" s="44"/>
      <c r="AX982" s="44"/>
      <c r="AY982" s="44"/>
      <c r="AZ982" s="44"/>
      <c r="BA982" s="44"/>
      <c r="BB982" s="44"/>
      <c r="BC982" s="44"/>
      <c r="BD982" s="44"/>
      <c r="BE982" s="44"/>
      <c r="BF982" s="44"/>
    </row>
    <row r="983" spans="1:58" ht="13.5" customHeight="1">
      <c r="A983" s="45"/>
      <c r="B983" s="45"/>
      <c r="C983" s="45"/>
      <c r="D983" s="45"/>
      <c r="E983" s="44"/>
      <c r="F983" s="45"/>
      <c r="G983" s="45"/>
      <c r="H983" s="46"/>
      <c r="I983" s="44"/>
      <c r="J983" s="44"/>
      <c r="K983" s="44"/>
      <c r="L983" s="44"/>
      <c r="M983" s="44"/>
      <c r="N983" s="44"/>
      <c r="O983" s="44"/>
      <c r="P983" s="44"/>
      <c r="Q983" s="44"/>
      <c r="R983" s="44"/>
      <c r="S983" s="44"/>
      <c r="T983" s="44"/>
      <c r="U983" s="44"/>
      <c r="V983" s="44"/>
      <c r="W983" s="44"/>
      <c r="X983" s="44"/>
      <c r="Y983" s="44"/>
      <c r="Z983" s="44"/>
      <c r="AA983" s="44"/>
      <c r="AB983" s="44"/>
      <c r="AC983" s="44"/>
      <c r="AD983" s="44"/>
      <c r="AE983" s="44"/>
      <c r="AF983" s="44"/>
      <c r="AG983" s="44"/>
      <c r="AH983" s="44"/>
      <c r="AI983" s="44"/>
      <c r="AJ983" s="44"/>
      <c r="AK983" s="44"/>
      <c r="AL983" s="44"/>
      <c r="AM983" s="44"/>
      <c r="AN983" s="44"/>
      <c r="AO983" s="44"/>
      <c r="AP983" s="44"/>
      <c r="AQ983" s="44"/>
      <c r="AR983" s="44"/>
      <c r="AS983" s="44"/>
      <c r="AT983" s="44"/>
      <c r="AU983" s="44"/>
      <c r="AV983" s="44"/>
      <c r="AW983" s="44"/>
      <c r="AX983" s="44"/>
      <c r="AY983" s="44"/>
      <c r="AZ983" s="44"/>
      <c r="BA983" s="44"/>
      <c r="BB983" s="44"/>
      <c r="BC983" s="44"/>
      <c r="BD983" s="44"/>
      <c r="BE983" s="44"/>
      <c r="BF983" s="44"/>
    </row>
    <row r="984" spans="1:58" ht="13.5" customHeight="1">
      <c r="A984" s="45"/>
      <c r="B984" s="45"/>
      <c r="C984" s="45"/>
      <c r="D984" s="45"/>
      <c r="E984" s="44"/>
      <c r="F984" s="45"/>
      <c r="G984" s="45"/>
      <c r="H984" s="46"/>
      <c r="I984" s="44"/>
      <c r="J984" s="44"/>
      <c r="K984" s="44"/>
      <c r="L984" s="44"/>
      <c r="M984" s="44"/>
      <c r="N984" s="44"/>
      <c r="O984" s="44"/>
      <c r="P984" s="44"/>
      <c r="Q984" s="44"/>
      <c r="R984" s="44"/>
      <c r="S984" s="44"/>
      <c r="T984" s="44"/>
      <c r="U984" s="44"/>
      <c r="V984" s="44"/>
      <c r="W984" s="44"/>
      <c r="X984" s="44"/>
      <c r="Y984" s="44"/>
      <c r="Z984" s="44"/>
      <c r="AA984" s="44"/>
      <c r="AB984" s="44"/>
      <c r="AC984" s="44"/>
      <c r="AD984" s="44"/>
      <c r="AE984" s="44"/>
      <c r="AF984" s="44"/>
      <c r="AG984" s="44"/>
      <c r="AH984" s="44"/>
      <c r="AI984" s="44"/>
      <c r="AJ984" s="44"/>
      <c r="AK984" s="44"/>
      <c r="AL984" s="44"/>
      <c r="AM984" s="44"/>
      <c r="AN984" s="44"/>
      <c r="AO984" s="44"/>
      <c r="AP984" s="44"/>
      <c r="AQ984" s="44"/>
      <c r="AR984" s="44"/>
      <c r="AS984" s="44"/>
      <c r="AT984" s="44"/>
      <c r="AU984" s="44"/>
      <c r="AV984" s="44"/>
      <c r="AW984" s="44"/>
      <c r="AX984" s="44"/>
      <c r="AY984" s="44"/>
      <c r="AZ984" s="44"/>
      <c r="BA984" s="44"/>
      <c r="BB984" s="44"/>
      <c r="BC984" s="44"/>
      <c r="BD984" s="44"/>
      <c r="BE984" s="44"/>
      <c r="BF984" s="44"/>
    </row>
    <row r="985" spans="1:58" ht="13.5" customHeight="1">
      <c r="A985" s="45"/>
      <c r="B985" s="45"/>
      <c r="C985" s="45"/>
      <c r="D985" s="45"/>
      <c r="E985" s="44"/>
      <c r="F985" s="45"/>
      <c r="G985" s="45"/>
      <c r="H985" s="46"/>
      <c r="I985" s="44"/>
      <c r="J985" s="44"/>
      <c r="K985" s="44"/>
      <c r="L985" s="44"/>
      <c r="M985" s="44"/>
      <c r="N985" s="44"/>
      <c r="O985" s="44"/>
      <c r="P985" s="44"/>
      <c r="Q985" s="44"/>
      <c r="R985" s="44"/>
      <c r="S985" s="44"/>
      <c r="T985" s="44"/>
      <c r="U985" s="44"/>
      <c r="V985" s="44"/>
      <c r="W985" s="44"/>
      <c r="X985" s="44"/>
      <c r="Y985" s="44"/>
      <c r="Z985" s="44"/>
      <c r="AA985" s="44"/>
      <c r="AB985" s="44"/>
      <c r="AC985" s="44"/>
      <c r="AD985" s="44"/>
      <c r="AE985" s="44"/>
      <c r="AF985" s="44"/>
      <c r="AG985" s="44"/>
      <c r="AH985" s="44"/>
      <c r="AI985" s="44"/>
      <c r="AJ985" s="44"/>
      <c r="AK985" s="44"/>
      <c r="AL985" s="44"/>
      <c r="AM985" s="44"/>
      <c r="AN985" s="44"/>
      <c r="AO985" s="44"/>
      <c r="AP985" s="44"/>
      <c r="AQ985" s="44"/>
      <c r="AR985" s="44"/>
      <c r="AS985" s="44"/>
      <c r="AT985" s="44"/>
      <c r="AU985" s="44"/>
      <c r="AV985" s="44"/>
      <c r="AW985" s="44"/>
      <c r="AX985" s="44"/>
      <c r="AY985" s="44"/>
      <c r="AZ985" s="44"/>
      <c r="BA985" s="44"/>
      <c r="BB985" s="44"/>
      <c r="BC985" s="44"/>
      <c r="BD985" s="44"/>
      <c r="BE985" s="44"/>
      <c r="BF985" s="44"/>
    </row>
    <row r="986" spans="1:58" ht="13.5" customHeight="1">
      <c r="A986" s="45"/>
      <c r="B986" s="45"/>
      <c r="C986" s="45"/>
      <c r="D986" s="45"/>
      <c r="E986" s="44"/>
      <c r="F986" s="45"/>
      <c r="G986" s="45"/>
      <c r="H986" s="46"/>
      <c r="I986" s="44"/>
      <c r="J986" s="44"/>
      <c r="K986" s="44"/>
      <c r="L986" s="44"/>
      <c r="M986" s="44"/>
      <c r="N986" s="44"/>
      <c r="O986" s="44"/>
      <c r="P986" s="44"/>
      <c r="Q986" s="44"/>
      <c r="R986" s="44"/>
      <c r="S986" s="44"/>
      <c r="T986" s="44"/>
      <c r="U986" s="44"/>
      <c r="V986" s="44"/>
      <c r="W986" s="44"/>
      <c r="X986" s="44"/>
      <c r="Y986" s="44"/>
      <c r="Z986" s="44"/>
      <c r="AA986" s="44"/>
      <c r="AB986" s="44"/>
      <c r="AC986" s="44"/>
      <c r="AD986" s="44"/>
      <c r="AE986" s="44"/>
      <c r="AF986" s="44"/>
      <c r="AG986" s="44"/>
      <c r="AH986" s="44"/>
      <c r="AI986" s="44"/>
      <c r="AJ986" s="44"/>
      <c r="AK986" s="44"/>
      <c r="AL986" s="44"/>
      <c r="AM986" s="44"/>
      <c r="AN986" s="44"/>
      <c r="AO986" s="44"/>
      <c r="AP986" s="44"/>
      <c r="AQ986" s="44"/>
      <c r="AR986" s="44"/>
      <c r="AS986" s="44"/>
      <c r="AT986" s="44"/>
      <c r="AU986" s="44"/>
      <c r="AV986" s="44"/>
      <c r="AW986" s="44"/>
      <c r="AX986" s="44"/>
      <c r="AY986" s="44"/>
      <c r="AZ986" s="44"/>
      <c r="BA986" s="44"/>
      <c r="BB986" s="44"/>
      <c r="BC986" s="44"/>
      <c r="BD986" s="44"/>
      <c r="BE986" s="44"/>
      <c r="BF986" s="44"/>
    </row>
    <row r="987" spans="1:58" ht="13.5" customHeight="1">
      <c r="A987" s="45"/>
      <c r="B987" s="45"/>
      <c r="C987" s="45"/>
      <c r="D987" s="45"/>
      <c r="E987" s="44"/>
      <c r="F987" s="45"/>
      <c r="G987" s="45"/>
      <c r="H987" s="46"/>
      <c r="I987" s="44"/>
      <c r="J987" s="44"/>
      <c r="K987" s="44"/>
      <c r="L987" s="44"/>
      <c r="M987" s="44"/>
      <c r="N987" s="44"/>
      <c r="O987" s="44"/>
      <c r="P987" s="44"/>
      <c r="Q987" s="44"/>
      <c r="R987" s="44"/>
      <c r="S987" s="44"/>
      <c r="T987" s="44"/>
      <c r="U987" s="44"/>
      <c r="V987" s="44"/>
      <c r="W987" s="44"/>
      <c r="X987" s="44"/>
      <c r="Y987" s="44"/>
      <c r="Z987" s="44"/>
      <c r="AA987" s="44"/>
      <c r="AB987" s="44"/>
      <c r="AC987" s="44"/>
      <c r="AD987" s="44"/>
      <c r="AE987" s="44"/>
      <c r="AF987" s="44"/>
      <c r="AG987" s="44"/>
      <c r="AH987" s="44"/>
      <c r="AI987" s="44"/>
      <c r="AJ987" s="44"/>
      <c r="AK987" s="44"/>
      <c r="AL987" s="44"/>
      <c r="AM987" s="44"/>
      <c r="AN987" s="44"/>
      <c r="AO987" s="44"/>
      <c r="AP987" s="44"/>
      <c r="AQ987" s="44"/>
      <c r="AR987" s="44"/>
      <c r="AS987" s="44"/>
      <c r="AT987" s="44"/>
      <c r="AU987" s="44"/>
      <c r="AV987" s="44"/>
      <c r="AW987" s="44"/>
      <c r="AX987" s="44"/>
      <c r="AY987" s="44"/>
      <c r="AZ987" s="44"/>
      <c r="BA987" s="44"/>
      <c r="BB987" s="44"/>
      <c r="BC987" s="44"/>
      <c r="BD987" s="44"/>
      <c r="BE987" s="44"/>
      <c r="BF987" s="44"/>
    </row>
    <row r="988" spans="1:58" ht="13.5" customHeight="1">
      <c r="A988" s="45"/>
      <c r="B988" s="45"/>
      <c r="C988" s="45"/>
      <c r="D988" s="45"/>
      <c r="E988" s="44"/>
      <c r="F988" s="45"/>
      <c r="G988" s="45"/>
      <c r="H988" s="46"/>
      <c r="I988" s="44"/>
      <c r="J988" s="44"/>
      <c r="K988" s="44"/>
      <c r="L988" s="44"/>
      <c r="M988" s="44"/>
      <c r="N988" s="44"/>
      <c r="O988" s="44"/>
      <c r="P988" s="44"/>
      <c r="Q988" s="44"/>
      <c r="R988" s="44"/>
      <c r="S988" s="44"/>
      <c r="T988" s="44"/>
      <c r="U988" s="44"/>
      <c r="V988" s="44"/>
      <c r="W988" s="44"/>
      <c r="X988" s="44"/>
      <c r="Y988" s="44"/>
      <c r="Z988" s="44"/>
      <c r="AA988" s="44"/>
      <c r="AB988" s="44"/>
      <c r="AC988" s="44"/>
      <c r="AD988" s="44"/>
      <c r="AE988" s="44"/>
      <c r="AF988" s="44"/>
      <c r="AG988" s="44"/>
      <c r="AH988" s="44"/>
      <c r="AI988" s="44"/>
      <c r="AJ988" s="44"/>
      <c r="AK988" s="44"/>
      <c r="AL988" s="44"/>
      <c r="AM988" s="44"/>
      <c r="AN988" s="44"/>
      <c r="AO988" s="44"/>
      <c r="AP988" s="44"/>
      <c r="AQ988" s="44"/>
      <c r="AR988" s="44"/>
      <c r="AS988" s="44"/>
      <c r="AT988" s="44"/>
      <c r="AU988" s="44"/>
      <c r="AV988" s="44"/>
      <c r="AW988" s="44"/>
      <c r="AX988" s="44"/>
      <c r="AY988" s="44"/>
      <c r="AZ988" s="44"/>
      <c r="BA988" s="44"/>
      <c r="BB988" s="44"/>
      <c r="BC988" s="44"/>
      <c r="BD988" s="44"/>
      <c r="BE988" s="44"/>
      <c r="BF988" s="44"/>
    </row>
    <row r="989" spans="1:58" ht="13.5" customHeight="1">
      <c r="A989" s="45"/>
      <c r="B989" s="45"/>
      <c r="C989" s="45"/>
      <c r="D989" s="45"/>
      <c r="E989" s="44"/>
      <c r="F989" s="45"/>
      <c r="G989" s="45"/>
      <c r="H989" s="46"/>
      <c r="I989" s="44"/>
      <c r="J989" s="44"/>
      <c r="K989" s="44"/>
      <c r="L989" s="44"/>
      <c r="M989" s="44"/>
      <c r="N989" s="44"/>
      <c r="O989" s="44"/>
      <c r="P989" s="44"/>
      <c r="Q989" s="44"/>
      <c r="R989" s="44"/>
      <c r="S989" s="44"/>
      <c r="T989" s="44"/>
      <c r="U989" s="44"/>
      <c r="V989" s="44"/>
      <c r="W989" s="44"/>
      <c r="X989" s="44"/>
      <c r="Y989" s="44"/>
      <c r="Z989" s="44"/>
      <c r="AA989" s="44"/>
      <c r="AB989" s="44"/>
      <c r="AC989" s="44"/>
      <c r="AD989" s="44"/>
      <c r="AE989" s="44"/>
      <c r="AF989" s="44"/>
      <c r="AG989" s="44"/>
      <c r="AH989" s="44"/>
      <c r="AI989" s="44"/>
      <c r="AJ989" s="44"/>
      <c r="AK989" s="44"/>
      <c r="AL989" s="44"/>
      <c r="AM989" s="44"/>
      <c r="AN989" s="44"/>
      <c r="AO989" s="44"/>
      <c r="AP989" s="44"/>
      <c r="AQ989" s="44"/>
      <c r="AR989" s="44"/>
      <c r="AS989" s="44"/>
      <c r="AT989" s="44"/>
      <c r="AU989" s="44"/>
      <c r="AV989" s="44"/>
      <c r="AW989" s="44"/>
      <c r="AX989" s="44"/>
      <c r="AY989" s="44"/>
      <c r="AZ989" s="44"/>
      <c r="BA989" s="44"/>
      <c r="BB989" s="44"/>
      <c r="BC989" s="44"/>
      <c r="BD989" s="44"/>
      <c r="BE989" s="44"/>
      <c r="BF989" s="44"/>
    </row>
    <row r="990" spans="1:58" ht="13.5" customHeight="1">
      <c r="A990" s="45"/>
      <c r="B990" s="45"/>
      <c r="C990" s="45"/>
      <c r="D990" s="45"/>
      <c r="E990" s="44"/>
      <c r="F990" s="45"/>
      <c r="G990" s="45"/>
      <c r="H990" s="46"/>
      <c r="I990" s="44"/>
      <c r="J990" s="44"/>
      <c r="K990" s="44"/>
      <c r="L990" s="44"/>
      <c r="M990" s="44"/>
      <c r="N990" s="44"/>
      <c r="O990" s="44"/>
      <c r="P990" s="44"/>
      <c r="Q990" s="44"/>
      <c r="R990" s="44"/>
      <c r="S990" s="44"/>
      <c r="T990" s="44"/>
      <c r="U990" s="44"/>
      <c r="V990" s="44"/>
      <c r="W990" s="44"/>
      <c r="X990" s="44"/>
      <c r="Y990" s="44"/>
      <c r="Z990" s="44"/>
      <c r="AA990" s="44"/>
      <c r="AB990" s="44"/>
      <c r="AC990" s="44"/>
      <c r="AD990" s="44"/>
      <c r="AE990" s="44"/>
      <c r="AF990" s="44"/>
      <c r="AG990" s="44"/>
      <c r="AH990" s="44"/>
      <c r="AI990" s="44"/>
      <c r="AJ990" s="44"/>
      <c r="AK990" s="44"/>
      <c r="AL990" s="44"/>
      <c r="AM990" s="44"/>
      <c r="AN990" s="44"/>
      <c r="AO990" s="44"/>
      <c r="AP990" s="44"/>
      <c r="AQ990" s="44"/>
      <c r="AR990" s="44"/>
      <c r="AS990" s="44"/>
      <c r="AT990" s="44"/>
      <c r="AU990" s="44"/>
      <c r="AV990" s="44"/>
      <c r="AW990" s="44"/>
      <c r="AX990" s="44"/>
      <c r="AY990" s="44"/>
      <c r="AZ990" s="44"/>
      <c r="BA990" s="44"/>
      <c r="BB990" s="44"/>
      <c r="BC990" s="44"/>
      <c r="BD990" s="44"/>
      <c r="BE990" s="44"/>
      <c r="BF990" s="44"/>
    </row>
    <row r="991" spans="1:58" ht="13.5" customHeight="1">
      <c r="A991" s="45"/>
      <c r="B991" s="45"/>
      <c r="C991" s="45"/>
      <c r="D991" s="45"/>
      <c r="E991" s="44"/>
      <c r="F991" s="45"/>
      <c r="G991" s="45"/>
      <c r="H991" s="46"/>
      <c r="I991" s="44"/>
      <c r="J991" s="44"/>
      <c r="K991" s="44"/>
      <c r="L991" s="44"/>
      <c r="M991" s="44"/>
      <c r="N991" s="44"/>
      <c r="O991" s="44"/>
      <c r="P991" s="44"/>
      <c r="Q991" s="44"/>
      <c r="R991" s="44"/>
      <c r="S991" s="44"/>
      <c r="T991" s="44"/>
      <c r="U991" s="44"/>
      <c r="V991" s="44"/>
      <c r="W991" s="44"/>
      <c r="X991" s="44"/>
      <c r="Y991" s="44"/>
      <c r="Z991" s="44"/>
      <c r="AA991" s="44"/>
      <c r="AB991" s="44"/>
      <c r="AC991" s="44"/>
      <c r="AD991" s="44"/>
      <c r="AE991" s="44"/>
      <c r="AF991" s="44"/>
      <c r="AG991" s="44"/>
      <c r="AH991" s="44"/>
      <c r="AI991" s="44"/>
      <c r="AJ991" s="44"/>
      <c r="AK991" s="44"/>
      <c r="AL991" s="44"/>
      <c r="AM991" s="44"/>
      <c r="AN991" s="44"/>
      <c r="AO991" s="44"/>
      <c r="AP991" s="44"/>
      <c r="AQ991" s="44"/>
      <c r="AR991" s="44"/>
      <c r="AS991" s="44"/>
      <c r="AT991" s="44"/>
      <c r="AU991" s="44"/>
      <c r="AV991" s="44"/>
      <c r="AW991" s="44"/>
      <c r="AX991" s="44"/>
      <c r="AY991" s="44"/>
      <c r="AZ991" s="44"/>
      <c r="BA991" s="44"/>
      <c r="BB991" s="44"/>
      <c r="BC991" s="44"/>
      <c r="BD991" s="44"/>
      <c r="BE991" s="44"/>
      <c r="BF991" s="44"/>
    </row>
    <row r="992" spans="1:58" ht="13.5" customHeight="1">
      <c r="A992" s="45"/>
      <c r="B992" s="45"/>
      <c r="C992" s="45"/>
      <c r="D992" s="45"/>
      <c r="E992" s="44"/>
      <c r="F992" s="45"/>
      <c r="G992" s="45"/>
      <c r="H992" s="46"/>
      <c r="I992" s="44"/>
      <c r="J992" s="44"/>
      <c r="K992" s="44"/>
      <c r="L992" s="44"/>
      <c r="M992" s="44"/>
      <c r="N992" s="44"/>
      <c r="O992" s="44"/>
      <c r="P992" s="44"/>
      <c r="Q992" s="44"/>
      <c r="R992" s="44"/>
      <c r="S992" s="44"/>
      <c r="T992" s="44"/>
      <c r="U992" s="44"/>
      <c r="V992" s="44"/>
      <c r="W992" s="44"/>
      <c r="X992" s="44"/>
      <c r="Y992" s="44"/>
      <c r="Z992" s="44"/>
      <c r="AA992" s="44"/>
      <c r="AB992" s="44"/>
      <c r="AC992" s="44"/>
      <c r="AD992" s="44"/>
      <c r="AE992" s="44"/>
      <c r="AF992" s="44"/>
      <c r="AG992" s="44"/>
      <c r="AH992" s="44"/>
      <c r="AI992" s="44"/>
      <c r="AJ992" s="44"/>
      <c r="AK992" s="44"/>
      <c r="AL992" s="44"/>
      <c r="AM992" s="44"/>
      <c r="AN992" s="44"/>
      <c r="AO992" s="44"/>
      <c r="AP992" s="44"/>
      <c r="AQ992" s="44"/>
      <c r="AR992" s="44"/>
      <c r="AS992" s="44"/>
      <c r="AT992" s="44"/>
      <c r="AU992" s="44"/>
      <c r="AV992" s="44"/>
      <c r="AW992" s="44"/>
      <c r="AX992" s="44"/>
      <c r="AY992" s="44"/>
      <c r="AZ992" s="44"/>
      <c r="BA992" s="44"/>
      <c r="BB992" s="44"/>
      <c r="BC992" s="44"/>
      <c r="BD992" s="44"/>
      <c r="BE992" s="44"/>
      <c r="BF992" s="44"/>
    </row>
    <row r="993" spans="1:58" ht="13.5" customHeight="1">
      <c r="A993" s="45"/>
      <c r="B993" s="45"/>
      <c r="C993" s="45"/>
      <c r="D993" s="45"/>
      <c r="E993" s="44"/>
      <c r="F993" s="45"/>
      <c r="G993" s="45"/>
      <c r="H993" s="46"/>
      <c r="I993" s="44"/>
      <c r="J993" s="44"/>
      <c r="K993" s="44"/>
      <c r="L993" s="44"/>
      <c r="M993" s="44"/>
      <c r="N993" s="44"/>
      <c r="O993" s="44"/>
      <c r="P993" s="44"/>
      <c r="Q993" s="44"/>
      <c r="R993" s="44"/>
      <c r="S993" s="44"/>
      <c r="T993" s="44"/>
      <c r="U993" s="44"/>
      <c r="V993" s="44"/>
      <c r="W993" s="44"/>
      <c r="X993" s="44"/>
      <c r="Y993" s="44"/>
      <c r="Z993" s="44"/>
      <c r="AA993" s="44"/>
      <c r="AB993" s="44"/>
      <c r="AC993" s="44"/>
      <c r="AD993" s="44"/>
      <c r="AE993" s="44"/>
      <c r="AF993" s="44"/>
      <c r="AG993" s="44"/>
      <c r="AH993" s="44"/>
      <c r="AI993" s="44"/>
      <c r="AJ993" s="44"/>
      <c r="AK993" s="44"/>
      <c r="AL993" s="44"/>
      <c r="AM993" s="44"/>
      <c r="AN993" s="44"/>
      <c r="AO993" s="44"/>
      <c r="AP993" s="44"/>
      <c r="AQ993" s="44"/>
      <c r="AR993" s="44"/>
      <c r="AS993" s="44"/>
      <c r="AT993" s="44"/>
      <c r="AU993" s="44"/>
      <c r="AV993" s="44"/>
      <c r="AW993" s="44"/>
      <c r="AX993" s="44"/>
      <c r="AY993" s="44"/>
      <c r="AZ993" s="44"/>
      <c r="BA993" s="44"/>
      <c r="BB993" s="44"/>
      <c r="BC993" s="44"/>
      <c r="BD993" s="44"/>
      <c r="BE993" s="44"/>
      <c r="BF993" s="44"/>
    </row>
    <row r="994" spans="1:58" ht="13.5" customHeight="1">
      <c r="A994" s="45"/>
      <c r="B994" s="45"/>
      <c r="C994" s="45"/>
      <c r="D994" s="45"/>
      <c r="E994" s="44"/>
      <c r="F994" s="45"/>
      <c r="G994" s="45"/>
      <c r="H994" s="46"/>
      <c r="I994" s="44"/>
      <c r="J994" s="44"/>
      <c r="K994" s="44"/>
      <c r="L994" s="44"/>
      <c r="M994" s="44"/>
      <c r="N994" s="44"/>
      <c r="O994" s="44"/>
      <c r="P994" s="44"/>
      <c r="Q994" s="44"/>
      <c r="R994" s="44"/>
      <c r="S994" s="44"/>
      <c r="T994" s="44"/>
      <c r="U994" s="44"/>
      <c r="V994" s="44"/>
      <c r="W994" s="44"/>
      <c r="X994" s="44"/>
      <c r="Y994" s="44"/>
      <c r="Z994" s="44"/>
      <c r="AA994" s="44"/>
      <c r="AB994" s="44"/>
      <c r="AC994" s="44"/>
      <c r="AD994" s="44"/>
      <c r="AE994" s="44"/>
      <c r="AF994" s="44"/>
      <c r="AG994" s="44"/>
      <c r="AH994" s="44"/>
      <c r="AI994" s="44"/>
      <c r="AJ994" s="44"/>
      <c r="AK994" s="44"/>
      <c r="AL994" s="44"/>
      <c r="AM994" s="44"/>
      <c r="AN994" s="44"/>
      <c r="AO994" s="44"/>
      <c r="AP994" s="44"/>
      <c r="AQ994" s="44"/>
      <c r="AR994" s="44"/>
      <c r="AS994" s="44"/>
      <c r="AT994" s="44"/>
      <c r="AU994" s="44"/>
      <c r="AV994" s="44"/>
      <c r="AW994" s="44"/>
      <c r="AX994" s="44"/>
      <c r="AY994" s="44"/>
      <c r="AZ994" s="44"/>
      <c r="BA994" s="44"/>
      <c r="BB994" s="44"/>
      <c r="BC994" s="44"/>
      <c r="BD994" s="44"/>
      <c r="BE994" s="44"/>
      <c r="BF994" s="44"/>
    </row>
    <row r="995" spans="1:58" ht="13.5" customHeight="1">
      <c r="A995" s="45"/>
      <c r="B995" s="45"/>
      <c r="C995" s="45"/>
      <c r="D995" s="45"/>
      <c r="E995" s="44"/>
      <c r="F995" s="45"/>
      <c r="G995" s="45"/>
      <c r="H995" s="46"/>
      <c r="I995" s="44"/>
      <c r="J995" s="44"/>
      <c r="K995" s="44"/>
      <c r="L995" s="44"/>
      <c r="M995" s="44"/>
      <c r="N995" s="44"/>
      <c r="O995" s="44"/>
      <c r="P995" s="44"/>
      <c r="Q995" s="44"/>
      <c r="R995" s="44"/>
      <c r="S995" s="44"/>
      <c r="T995" s="44"/>
      <c r="U995" s="44"/>
      <c r="V995" s="44"/>
      <c r="W995" s="44"/>
      <c r="X995" s="44"/>
      <c r="Y995" s="44"/>
      <c r="Z995" s="44"/>
      <c r="AA995" s="44"/>
      <c r="AB995" s="44"/>
      <c r="AC995" s="44"/>
      <c r="AD995" s="44"/>
      <c r="AE995" s="44"/>
      <c r="AF995" s="44"/>
      <c r="AG995" s="44"/>
      <c r="AH995" s="44"/>
      <c r="AI995" s="44"/>
      <c r="AJ995" s="44"/>
      <c r="AK995" s="44"/>
      <c r="AL995" s="44"/>
      <c r="AM995" s="44"/>
      <c r="AN995" s="44"/>
      <c r="AO995" s="44"/>
      <c r="AP995" s="44"/>
      <c r="AQ995" s="44"/>
      <c r="AR995" s="44"/>
      <c r="AS995" s="44"/>
      <c r="AT995" s="44"/>
      <c r="AU995" s="44"/>
      <c r="AV995" s="44"/>
      <c r="AW995" s="44"/>
      <c r="AX995" s="44"/>
      <c r="AY995" s="44"/>
      <c r="AZ995" s="44"/>
      <c r="BA995" s="44"/>
      <c r="BB995" s="44"/>
      <c r="BC995" s="44"/>
      <c r="BD995" s="44"/>
      <c r="BE995" s="44"/>
      <c r="BF995" s="44"/>
    </row>
    <row r="996" spans="1:58" ht="13.5" customHeight="1">
      <c r="A996" s="45"/>
      <c r="B996" s="45"/>
      <c r="C996" s="45"/>
      <c r="D996" s="45"/>
      <c r="E996" s="44"/>
      <c r="F996" s="45"/>
      <c r="G996" s="45"/>
      <c r="H996" s="46"/>
      <c r="I996" s="44"/>
      <c r="J996" s="44"/>
      <c r="K996" s="44"/>
      <c r="L996" s="44"/>
      <c r="M996" s="44"/>
      <c r="N996" s="44"/>
      <c r="O996" s="44"/>
      <c r="P996" s="44"/>
      <c r="Q996" s="44"/>
      <c r="R996" s="44"/>
      <c r="S996" s="44"/>
      <c r="T996" s="44"/>
      <c r="U996" s="44"/>
      <c r="V996" s="44"/>
      <c r="W996" s="44"/>
      <c r="X996" s="44"/>
      <c r="Y996" s="44"/>
      <c r="Z996" s="44"/>
      <c r="AA996" s="44"/>
      <c r="AB996" s="44"/>
      <c r="AC996" s="44"/>
      <c r="AD996" s="44"/>
      <c r="AE996" s="44"/>
      <c r="AF996" s="44"/>
      <c r="AG996" s="44"/>
      <c r="AH996" s="44"/>
      <c r="AI996" s="44"/>
      <c r="AJ996" s="44"/>
      <c r="AK996" s="44"/>
      <c r="AL996" s="44"/>
      <c r="AM996" s="44"/>
      <c r="AN996" s="44"/>
      <c r="AO996" s="44"/>
      <c r="AP996" s="44"/>
      <c r="AQ996" s="44"/>
      <c r="AR996" s="44"/>
      <c r="AS996" s="44"/>
      <c r="AT996" s="44"/>
      <c r="AU996" s="44"/>
      <c r="AV996" s="44"/>
      <c r="AW996" s="44"/>
      <c r="AX996" s="44"/>
      <c r="AY996" s="44"/>
      <c r="AZ996" s="44"/>
      <c r="BA996" s="44"/>
      <c r="BB996" s="44"/>
      <c r="BC996" s="44"/>
      <c r="BD996" s="44"/>
      <c r="BE996" s="44"/>
      <c r="BF996" s="44"/>
    </row>
    <row r="997" spans="1:58" ht="13.5" customHeight="1">
      <c r="A997" s="45"/>
      <c r="B997" s="45"/>
      <c r="C997" s="45"/>
      <c r="D997" s="45"/>
      <c r="E997" s="44"/>
      <c r="F997" s="45"/>
      <c r="G997" s="45"/>
      <c r="H997" s="46"/>
      <c r="I997" s="44"/>
      <c r="J997" s="44"/>
      <c r="K997" s="44"/>
      <c r="L997" s="44"/>
      <c r="M997" s="44"/>
      <c r="N997" s="44"/>
      <c r="O997" s="44"/>
      <c r="P997" s="44"/>
      <c r="Q997" s="44"/>
      <c r="R997" s="44"/>
      <c r="S997" s="44"/>
      <c r="T997" s="44"/>
      <c r="U997" s="44"/>
      <c r="V997" s="44"/>
      <c r="W997" s="44"/>
      <c r="X997" s="44"/>
      <c r="Y997" s="44"/>
      <c r="Z997" s="44"/>
      <c r="AA997" s="44"/>
      <c r="AB997" s="44"/>
      <c r="AC997" s="44"/>
      <c r="AD997" s="44"/>
      <c r="AE997" s="44"/>
      <c r="AF997" s="44"/>
      <c r="AG997" s="44"/>
      <c r="AH997" s="44"/>
      <c r="AI997" s="44"/>
      <c r="AJ997" s="44"/>
      <c r="AK997" s="44"/>
      <c r="AL997" s="44"/>
      <c r="AM997" s="44"/>
      <c r="AN997" s="44"/>
      <c r="AO997" s="44"/>
      <c r="AP997" s="44"/>
      <c r="AQ997" s="44"/>
      <c r="AR997" s="44"/>
      <c r="AS997" s="44"/>
      <c r="AT997" s="44"/>
      <c r="AU997" s="44"/>
      <c r="AV997" s="44"/>
      <c r="AW997" s="44"/>
      <c r="AX997" s="44"/>
      <c r="AY997" s="44"/>
      <c r="AZ997" s="44"/>
      <c r="BA997" s="44"/>
      <c r="BB997" s="44"/>
      <c r="BC997" s="44"/>
      <c r="BD997" s="44"/>
      <c r="BE997" s="44"/>
      <c r="BF997" s="44"/>
    </row>
    <row r="998" spans="1:58" ht="13.5" customHeight="1">
      <c r="A998" s="45"/>
      <c r="B998" s="45"/>
      <c r="C998" s="45"/>
      <c r="D998" s="45"/>
      <c r="E998" s="44"/>
      <c r="F998" s="45"/>
      <c r="G998" s="45"/>
      <c r="H998" s="46"/>
      <c r="I998" s="44"/>
      <c r="J998" s="44"/>
      <c r="K998" s="44"/>
      <c r="L998" s="44"/>
      <c r="M998" s="44"/>
      <c r="N998" s="44"/>
      <c r="O998" s="44"/>
      <c r="P998" s="44"/>
      <c r="Q998" s="44"/>
      <c r="R998" s="44"/>
      <c r="S998" s="44"/>
      <c r="T998" s="44"/>
      <c r="U998" s="44"/>
      <c r="V998" s="44"/>
      <c r="W998" s="44"/>
      <c r="X998" s="44"/>
      <c r="Y998" s="44"/>
      <c r="Z998" s="44"/>
      <c r="AA998" s="44"/>
      <c r="AB998" s="44"/>
      <c r="AC998" s="44"/>
      <c r="AD998" s="44"/>
      <c r="AE998" s="44"/>
      <c r="AF998" s="44"/>
      <c r="AG998" s="44"/>
      <c r="AH998" s="44"/>
      <c r="AI998" s="44"/>
      <c r="AJ998" s="44"/>
      <c r="AK998" s="44"/>
      <c r="AL998" s="44"/>
      <c r="AM998" s="44"/>
      <c r="AN998" s="44"/>
      <c r="AO998" s="44"/>
      <c r="AP998" s="44"/>
      <c r="AQ998" s="44"/>
      <c r="AR998" s="44"/>
      <c r="AS998" s="44"/>
      <c r="AT998" s="44"/>
      <c r="AU998" s="44"/>
      <c r="AV998" s="44"/>
      <c r="AW998" s="44"/>
      <c r="AX998" s="44"/>
      <c r="AY998" s="44"/>
      <c r="AZ998" s="44"/>
      <c r="BA998" s="44"/>
      <c r="BB998" s="44"/>
      <c r="BC998" s="44"/>
      <c r="BD998" s="44"/>
      <c r="BE998" s="44"/>
      <c r="BF998" s="44"/>
    </row>
    <row r="999" spans="1:58" ht="13.5" customHeight="1">
      <c r="A999" s="45"/>
      <c r="B999" s="45"/>
      <c r="C999" s="45"/>
      <c r="D999" s="45"/>
      <c r="E999" s="44"/>
      <c r="F999" s="45"/>
      <c r="G999" s="45"/>
      <c r="H999" s="46"/>
      <c r="I999" s="44"/>
      <c r="J999" s="44"/>
      <c r="K999" s="44"/>
      <c r="L999" s="44"/>
      <c r="M999" s="44"/>
      <c r="N999" s="44"/>
      <c r="O999" s="44"/>
      <c r="P999" s="44"/>
      <c r="Q999" s="44"/>
      <c r="R999" s="44"/>
      <c r="S999" s="44"/>
      <c r="T999" s="44"/>
      <c r="U999" s="44"/>
      <c r="V999" s="44"/>
      <c r="W999" s="44"/>
      <c r="X999" s="44"/>
      <c r="Y999" s="44"/>
      <c r="Z999" s="44"/>
      <c r="AA999" s="44"/>
      <c r="AB999" s="44"/>
      <c r="AC999" s="44"/>
      <c r="AD999" s="44"/>
      <c r="AE999" s="44"/>
      <c r="AF999" s="44"/>
      <c r="AG999" s="44"/>
      <c r="AH999" s="44"/>
      <c r="AI999" s="44"/>
      <c r="AJ999" s="44"/>
      <c r="AK999" s="44"/>
      <c r="AL999" s="44"/>
      <c r="AM999" s="44"/>
      <c r="AN999" s="44"/>
      <c r="AO999" s="44"/>
      <c r="AP999" s="44"/>
      <c r="AQ999" s="44"/>
      <c r="AR999" s="44"/>
      <c r="AS999" s="44"/>
      <c r="AT999" s="44"/>
      <c r="AU999" s="44"/>
      <c r="AV999" s="44"/>
      <c r="AW999" s="44"/>
      <c r="AX999" s="44"/>
      <c r="AY999" s="44"/>
      <c r="AZ999" s="44"/>
      <c r="BA999" s="44"/>
      <c r="BB999" s="44"/>
      <c r="BC999" s="44"/>
      <c r="BD999" s="44"/>
      <c r="BE999" s="44"/>
      <c r="BF999" s="44"/>
    </row>
    <row r="1000" spans="1:58" ht="13.5" customHeight="1">
      <c r="A1000" s="45"/>
      <c r="B1000" s="45"/>
      <c r="C1000" s="45"/>
      <c r="D1000" s="45"/>
      <c r="E1000" s="44"/>
      <c r="F1000" s="45"/>
      <c r="G1000" s="45"/>
      <c r="H1000" s="46"/>
      <c r="I1000" s="44"/>
      <c r="J1000" s="44"/>
      <c r="K1000" s="44"/>
      <c r="L1000" s="44"/>
      <c r="M1000" s="44"/>
      <c r="N1000" s="44"/>
      <c r="O1000" s="44"/>
      <c r="P1000" s="44"/>
      <c r="Q1000" s="44"/>
      <c r="R1000" s="44"/>
      <c r="S1000" s="44"/>
      <c r="T1000" s="44"/>
      <c r="U1000" s="44"/>
      <c r="V1000" s="44"/>
      <c r="W1000" s="44"/>
      <c r="X1000" s="44"/>
      <c r="Y1000" s="44"/>
      <c r="Z1000" s="44"/>
      <c r="AA1000" s="44"/>
      <c r="AB1000" s="44"/>
      <c r="AC1000" s="44"/>
      <c r="AD1000" s="44"/>
      <c r="AE1000" s="44"/>
      <c r="AF1000" s="44"/>
      <c r="AG1000" s="44"/>
      <c r="AH1000" s="44"/>
      <c r="AI1000" s="44"/>
      <c r="AJ1000" s="44"/>
      <c r="AK1000" s="44"/>
      <c r="AL1000" s="44"/>
      <c r="AM1000" s="44"/>
      <c r="AN1000" s="44"/>
      <c r="AO1000" s="44"/>
      <c r="AP1000" s="44"/>
      <c r="AQ1000" s="44"/>
      <c r="AR1000" s="44"/>
      <c r="AS1000" s="44"/>
      <c r="AT1000" s="44"/>
      <c r="AU1000" s="44"/>
      <c r="AV1000" s="44"/>
      <c r="AW1000" s="44"/>
      <c r="AX1000" s="44"/>
      <c r="AY1000" s="44"/>
      <c r="AZ1000" s="44"/>
      <c r="BA1000" s="44"/>
      <c r="BB1000" s="44"/>
      <c r="BC1000" s="44"/>
      <c r="BD1000" s="44"/>
      <c r="BE1000" s="44"/>
      <c r="BF1000" s="44"/>
    </row>
  </sheetData>
  <mergeCells count="125">
    <mergeCell ref="I35:I40"/>
    <mergeCell ref="J35:J40"/>
    <mergeCell ref="K35:K40"/>
    <mergeCell ref="L35:L40"/>
    <mergeCell ref="M35:M40"/>
    <mergeCell ref="N35:N40"/>
    <mergeCell ref="O35:O40"/>
    <mergeCell ref="P35:P40"/>
    <mergeCell ref="A35:A40"/>
    <mergeCell ref="B35:B40"/>
    <mergeCell ref="C35:C40"/>
    <mergeCell ref="E35:E40"/>
    <mergeCell ref="F35:F40"/>
    <mergeCell ref="G35:G40"/>
    <mergeCell ref="H35:H40"/>
    <mergeCell ref="L23:L28"/>
    <mergeCell ref="M23:M28"/>
    <mergeCell ref="N23:N28"/>
    <mergeCell ref="O23:O28"/>
    <mergeCell ref="P23:P28"/>
    <mergeCell ref="A23:A28"/>
    <mergeCell ref="B23:B28"/>
    <mergeCell ref="C23:C28"/>
    <mergeCell ref="E23:E28"/>
    <mergeCell ref="F23:F28"/>
    <mergeCell ref="G23:G28"/>
    <mergeCell ref="H23:H28"/>
    <mergeCell ref="B41:AL41"/>
    <mergeCell ref="I29:I34"/>
    <mergeCell ref="J29:J34"/>
    <mergeCell ref="K29:K34"/>
    <mergeCell ref="L29:L34"/>
    <mergeCell ref="M29:M34"/>
    <mergeCell ref="N29:N34"/>
    <mergeCell ref="O29:O34"/>
    <mergeCell ref="H9:H10"/>
    <mergeCell ref="I9:I10"/>
    <mergeCell ref="J9:J10"/>
    <mergeCell ref="K9:K10"/>
    <mergeCell ref="L9:L10"/>
    <mergeCell ref="M9:M10"/>
    <mergeCell ref="N9:N10"/>
    <mergeCell ref="B9:B10"/>
    <mergeCell ref="D9:D10"/>
    <mergeCell ref="E9:E10"/>
    <mergeCell ref="F9:F10"/>
    <mergeCell ref="G9:G10"/>
    <mergeCell ref="I17:I22"/>
    <mergeCell ref="J17:J22"/>
    <mergeCell ref="K17:K22"/>
    <mergeCell ref="L17:L22"/>
    <mergeCell ref="C9:C10"/>
    <mergeCell ref="A29:A34"/>
    <mergeCell ref="B29:B34"/>
    <mergeCell ref="C29:C34"/>
    <mergeCell ref="E29:E34"/>
    <mergeCell ref="F29:F34"/>
    <mergeCell ref="G29:G34"/>
    <mergeCell ref="H29:H34"/>
    <mergeCell ref="P29:P34"/>
    <mergeCell ref="A9:A10"/>
    <mergeCell ref="M17:M22"/>
    <mergeCell ref="N17:N22"/>
    <mergeCell ref="O17:O22"/>
    <mergeCell ref="P17:P22"/>
    <mergeCell ref="A17:A22"/>
    <mergeCell ref="B17:B22"/>
    <mergeCell ref="C17:C22"/>
    <mergeCell ref="E17:E22"/>
    <mergeCell ref="F17:F22"/>
    <mergeCell ref="G17:G22"/>
    <mergeCell ref="H17:H22"/>
    <mergeCell ref="I23:I28"/>
    <mergeCell ref="J23:J28"/>
    <mergeCell ref="K23:K28"/>
    <mergeCell ref="I11:I16"/>
    <mergeCell ref="J11:J16"/>
    <mergeCell ref="K11:K16"/>
    <mergeCell ref="L11:L16"/>
    <mergeCell ref="M11:M16"/>
    <mergeCell ref="N11:N16"/>
    <mergeCell ref="O11:O16"/>
    <mergeCell ref="P11:P16"/>
    <mergeCell ref="A11:A16"/>
    <mergeCell ref="B11:B16"/>
    <mergeCell ref="C11:C16"/>
    <mergeCell ref="E11:E16"/>
    <mergeCell ref="F11:F16"/>
    <mergeCell ref="G11:G16"/>
    <mergeCell ref="H11:H16"/>
    <mergeCell ref="AJ9:AJ10"/>
    <mergeCell ref="AK9:AK10"/>
    <mergeCell ref="AL9:AL10"/>
    <mergeCell ref="AA9:AA10"/>
    <mergeCell ref="AB9:AB10"/>
    <mergeCell ref="AC9:AC10"/>
    <mergeCell ref="AD9:AD10"/>
    <mergeCell ref="AE9:AE10"/>
    <mergeCell ref="AF9:AF10"/>
    <mergeCell ref="AG9:AG10"/>
    <mergeCell ref="O9:O10"/>
    <mergeCell ref="P9:P10"/>
    <mergeCell ref="Q9:Q10"/>
    <mergeCell ref="R9:R10"/>
    <mergeCell ref="S9:S10"/>
    <mergeCell ref="T9:Y9"/>
    <mergeCell ref="Z9:Z10"/>
    <mergeCell ref="AH9:AH10"/>
    <mergeCell ref="AI9:AI10"/>
    <mergeCell ref="A1:AL2"/>
    <mergeCell ref="A4:B4"/>
    <mergeCell ref="C4:P4"/>
    <mergeCell ref="Q4:S4"/>
    <mergeCell ref="A5:B5"/>
    <mergeCell ref="C5:P5"/>
    <mergeCell ref="Q5:S5"/>
    <mergeCell ref="Z8:AF8"/>
    <mergeCell ref="AG8:AL8"/>
    <mergeCell ref="A6:B6"/>
    <mergeCell ref="C6:P6"/>
    <mergeCell ref="A7:B7"/>
    <mergeCell ref="C7:P7"/>
    <mergeCell ref="A8:I8"/>
    <mergeCell ref="J8:P8"/>
    <mergeCell ref="Q8:Y8"/>
  </mergeCells>
  <conditionalFormatting sqref="J11 J17">
    <cfRule type="cellIs" dxfId="115" priority="1" operator="equal">
      <formula>"Muy Alta"</formula>
    </cfRule>
  </conditionalFormatting>
  <conditionalFormatting sqref="J11 J17">
    <cfRule type="cellIs" dxfId="114" priority="2" operator="equal">
      <formula>"Alta"</formula>
    </cfRule>
  </conditionalFormatting>
  <conditionalFormatting sqref="J11 J17">
    <cfRule type="cellIs" dxfId="113" priority="3" operator="equal">
      <formula>"Media"</formula>
    </cfRule>
  </conditionalFormatting>
  <conditionalFormatting sqref="J11 J17">
    <cfRule type="cellIs" dxfId="112" priority="4" operator="equal">
      <formula>"Baja"</formula>
    </cfRule>
  </conditionalFormatting>
  <conditionalFormatting sqref="J11 J17">
    <cfRule type="cellIs" dxfId="111" priority="5" operator="equal">
      <formula>"Muy Baja"</formula>
    </cfRule>
  </conditionalFormatting>
  <conditionalFormatting sqref="N11 N17 N23 N29 N35">
    <cfRule type="cellIs" dxfId="110" priority="6" operator="equal">
      <formula>"Catastrófico"</formula>
    </cfRule>
  </conditionalFormatting>
  <conditionalFormatting sqref="N11 N17 N23 N29 N35">
    <cfRule type="cellIs" dxfId="109" priority="7" operator="equal">
      <formula>"Mayor"</formula>
    </cfRule>
  </conditionalFormatting>
  <conditionalFormatting sqref="N11 N17 N23 N29 N35">
    <cfRule type="cellIs" dxfId="108" priority="8" operator="equal">
      <formula>"Moderado"</formula>
    </cfRule>
  </conditionalFormatting>
  <conditionalFormatting sqref="N11 N17 N23 N29 N35">
    <cfRule type="cellIs" dxfId="107" priority="9" operator="equal">
      <formula>"Menor"</formula>
    </cfRule>
  </conditionalFormatting>
  <conditionalFormatting sqref="N11 N17 N23 N29 N35">
    <cfRule type="cellIs" dxfId="106" priority="10" operator="equal">
      <formula>"Leve"</formula>
    </cfRule>
  </conditionalFormatting>
  <conditionalFormatting sqref="P11">
    <cfRule type="cellIs" dxfId="105" priority="11" operator="equal">
      <formula>"Extremo"</formula>
    </cfRule>
  </conditionalFormatting>
  <conditionalFormatting sqref="P11">
    <cfRule type="cellIs" dxfId="104" priority="12" operator="equal">
      <formula>"Alto"</formula>
    </cfRule>
  </conditionalFormatting>
  <conditionalFormatting sqref="P11">
    <cfRule type="cellIs" dxfId="103" priority="13" operator="equal">
      <formula>"Moderado"</formula>
    </cfRule>
  </conditionalFormatting>
  <conditionalFormatting sqref="P11">
    <cfRule type="cellIs" dxfId="102" priority="14" operator="equal">
      <formula>"Bajo"</formula>
    </cfRule>
  </conditionalFormatting>
  <conditionalFormatting sqref="AA11:AA16">
    <cfRule type="cellIs" dxfId="101" priority="15" operator="equal">
      <formula>"Muy Alta"</formula>
    </cfRule>
  </conditionalFormatting>
  <conditionalFormatting sqref="AA11:AA16">
    <cfRule type="cellIs" dxfId="100" priority="16" operator="equal">
      <formula>"Alta"</formula>
    </cfRule>
  </conditionalFormatting>
  <conditionalFormatting sqref="AA11:AA16">
    <cfRule type="cellIs" dxfId="99" priority="17" operator="equal">
      <formula>"Media"</formula>
    </cfRule>
  </conditionalFormatting>
  <conditionalFormatting sqref="AA11:AA16">
    <cfRule type="cellIs" dxfId="98" priority="18" operator="equal">
      <formula>"Baja"</formula>
    </cfRule>
  </conditionalFormatting>
  <conditionalFormatting sqref="AA11:AA16">
    <cfRule type="cellIs" dxfId="97" priority="19" operator="equal">
      <formula>"Muy Baja"</formula>
    </cfRule>
  </conditionalFormatting>
  <conditionalFormatting sqref="AC11:AC16">
    <cfRule type="cellIs" dxfId="96" priority="20" operator="equal">
      <formula>"Catastrófico"</formula>
    </cfRule>
  </conditionalFormatting>
  <conditionalFormatting sqref="AC11:AC16">
    <cfRule type="cellIs" dxfId="95" priority="21" operator="equal">
      <formula>"Mayor"</formula>
    </cfRule>
  </conditionalFormatting>
  <conditionalFormatting sqref="AC11:AC16">
    <cfRule type="cellIs" dxfId="94" priority="22" operator="equal">
      <formula>"Moderado"</formula>
    </cfRule>
  </conditionalFormatting>
  <conditionalFormatting sqref="AC11:AC16">
    <cfRule type="cellIs" dxfId="93" priority="23" operator="equal">
      <formula>"Menor"</formula>
    </cfRule>
  </conditionalFormatting>
  <conditionalFormatting sqref="AC11:AC16">
    <cfRule type="cellIs" dxfId="92" priority="24" operator="equal">
      <formula>"Leve"</formula>
    </cfRule>
  </conditionalFormatting>
  <conditionalFormatting sqref="AE11:AE16">
    <cfRule type="cellIs" dxfId="91" priority="25" operator="equal">
      <formula>"Extremo"</formula>
    </cfRule>
  </conditionalFormatting>
  <conditionalFormatting sqref="AE11:AE16">
    <cfRule type="cellIs" dxfId="90" priority="26" operator="equal">
      <formula>"Alto"</formula>
    </cfRule>
  </conditionalFormatting>
  <conditionalFormatting sqref="AE11:AE16">
    <cfRule type="cellIs" dxfId="89" priority="27" operator="equal">
      <formula>"Moderado"</formula>
    </cfRule>
  </conditionalFormatting>
  <conditionalFormatting sqref="AE11:AE16">
    <cfRule type="cellIs" dxfId="88" priority="28" operator="equal">
      <formula>"Bajo"</formula>
    </cfRule>
  </conditionalFormatting>
  <conditionalFormatting sqref="P17">
    <cfRule type="cellIs" dxfId="87" priority="29" operator="equal">
      <formula>"Extremo"</formula>
    </cfRule>
  </conditionalFormatting>
  <conditionalFormatting sqref="P17">
    <cfRule type="cellIs" dxfId="86" priority="30" operator="equal">
      <formula>"Alto"</formula>
    </cfRule>
  </conditionalFormatting>
  <conditionalFormatting sqref="P17">
    <cfRule type="cellIs" dxfId="85" priority="31" operator="equal">
      <formula>"Moderado"</formula>
    </cfRule>
  </conditionalFormatting>
  <conditionalFormatting sqref="P17">
    <cfRule type="cellIs" dxfId="84" priority="32" operator="equal">
      <formula>"Bajo"</formula>
    </cfRule>
  </conditionalFormatting>
  <conditionalFormatting sqref="AA17:AA22">
    <cfRule type="cellIs" dxfId="83" priority="33" operator="equal">
      <formula>"Muy Alta"</formula>
    </cfRule>
  </conditionalFormatting>
  <conditionalFormatting sqref="AA17:AA22">
    <cfRule type="cellIs" dxfId="82" priority="34" operator="equal">
      <formula>"Alta"</formula>
    </cfRule>
  </conditionalFormatting>
  <conditionalFormatting sqref="AA17:AA22">
    <cfRule type="cellIs" dxfId="81" priority="35" operator="equal">
      <formula>"Media"</formula>
    </cfRule>
  </conditionalFormatting>
  <conditionalFormatting sqref="AA17:AA22">
    <cfRule type="cellIs" dxfId="80" priority="36" operator="equal">
      <formula>"Baja"</formula>
    </cfRule>
  </conditionalFormatting>
  <conditionalFormatting sqref="AA17:AA22">
    <cfRule type="cellIs" dxfId="79" priority="37" operator="equal">
      <formula>"Muy Baja"</formula>
    </cfRule>
  </conditionalFormatting>
  <conditionalFormatting sqref="AC17:AC22">
    <cfRule type="cellIs" dxfId="78" priority="38" operator="equal">
      <formula>"Catastrófico"</formula>
    </cfRule>
  </conditionalFormatting>
  <conditionalFormatting sqref="AC17:AC22">
    <cfRule type="cellIs" dxfId="77" priority="39" operator="equal">
      <formula>"Mayor"</formula>
    </cfRule>
  </conditionalFormatting>
  <conditionalFormatting sqref="AC17:AC22">
    <cfRule type="cellIs" dxfId="76" priority="40" operator="equal">
      <formula>"Moderado"</formula>
    </cfRule>
  </conditionalFormatting>
  <conditionalFormatting sqref="AC17:AC22">
    <cfRule type="cellIs" dxfId="75" priority="41" operator="equal">
      <formula>"Menor"</formula>
    </cfRule>
  </conditionalFormatting>
  <conditionalFormatting sqref="AC17:AC22">
    <cfRule type="cellIs" dxfId="74" priority="42" operator="equal">
      <formula>"Leve"</formula>
    </cfRule>
  </conditionalFormatting>
  <conditionalFormatting sqref="AE17:AE22">
    <cfRule type="cellIs" dxfId="73" priority="43" operator="equal">
      <formula>"Extremo"</formula>
    </cfRule>
  </conditionalFormatting>
  <conditionalFormatting sqref="AE17:AE22">
    <cfRule type="cellIs" dxfId="72" priority="44" operator="equal">
      <formula>"Alto"</formula>
    </cfRule>
  </conditionalFormatting>
  <conditionalFormatting sqref="AE17:AE22">
    <cfRule type="cellIs" dxfId="71" priority="45" operator="equal">
      <formula>"Moderado"</formula>
    </cfRule>
  </conditionalFormatting>
  <conditionalFormatting sqref="AE17:AE22">
    <cfRule type="cellIs" dxfId="70" priority="46" operator="equal">
      <formula>"Bajo"</formula>
    </cfRule>
  </conditionalFormatting>
  <conditionalFormatting sqref="J23">
    <cfRule type="cellIs" dxfId="69" priority="47" operator="equal">
      <formula>"Muy Alta"</formula>
    </cfRule>
  </conditionalFormatting>
  <conditionalFormatting sqref="J23">
    <cfRule type="cellIs" dxfId="68" priority="48" operator="equal">
      <formula>"Alta"</formula>
    </cfRule>
  </conditionalFormatting>
  <conditionalFormatting sqref="J23">
    <cfRule type="cellIs" dxfId="67" priority="49" operator="equal">
      <formula>"Media"</formula>
    </cfRule>
  </conditionalFormatting>
  <conditionalFormatting sqref="J23">
    <cfRule type="cellIs" dxfId="66" priority="50" operator="equal">
      <formula>"Baja"</formula>
    </cfRule>
  </conditionalFormatting>
  <conditionalFormatting sqref="J23">
    <cfRule type="cellIs" dxfId="65" priority="51" operator="equal">
      <formula>"Muy Baja"</formula>
    </cfRule>
  </conditionalFormatting>
  <conditionalFormatting sqref="P23">
    <cfRule type="cellIs" dxfId="64" priority="52" operator="equal">
      <formula>"Extremo"</formula>
    </cfRule>
  </conditionalFormatting>
  <conditionalFormatting sqref="P23">
    <cfRule type="cellIs" dxfId="63" priority="53" operator="equal">
      <formula>"Alto"</formula>
    </cfRule>
  </conditionalFormatting>
  <conditionalFormatting sqref="P23">
    <cfRule type="cellIs" dxfId="62" priority="54" operator="equal">
      <formula>"Moderado"</formula>
    </cfRule>
  </conditionalFormatting>
  <conditionalFormatting sqref="P23">
    <cfRule type="cellIs" dxfId="61" priority="55" operator="equal">
      <formula>"Bajo"</formula>
    </cfRule>
  </conditionalFormatting>
  <conditionalFormatting sqref="AA23:AA28">
    <cfRule type="cellIs" dxfId="60" priority="56" operator="equal">
      <formula>"Muy Alta"</formula>
    </cfRule>
  </conditionalFormatting>
  <conditionalFormatting sqref="AA23:AA28">
    <cfRule type="cellIs" dxfId="59" priority="57" operator="equal">
      <formula>"Alta"</formula>
    </cfRule>
  </conditionalFormatting>
  <conditionalFormatting sqref="AA23:AA28">
    <cfRule type="cellIs" dxfId="58" priority="58" operator="equal">
      <formula>"Media"</formula>
    </cfRule>
  </conditionalFormatting>
  <conditionalFormatting sqref="AA23:AA28">
    <cfRule type="cellIs" dxfId="57" priority="59" operator="equal">
      <formula>"Baja"</formula>
    </cfRule>
  </conditionalFormatting>
  <conditionalFormatting sqref="AA23:AA28">
    <cfRule type="cellIs" dxfId="56" priority="60" operator="equal">
      <formula>"Muy Baja"</formula>
    </cfRule>
  </conditionalFormatting>
  <conditionalFormatting sqref="AC23:AC28">
    <cfRule type="cellIs" dxfId="55" priority="61" operator="equal">
      <formula>"Catastrófico"</formula>
    </cfRule>
  </conditionalFormatting>
  <conditionalFormatting sqref="AC23:AC28">
    <cfRule type="cellIs" dxfId="54" priority="62" operator="equal">
      <formula>"Mayor"</formula>
    </cfRule>
  </conditionalFormatting>
  <conditionalFormatting sqref="AC23:AC28">
    <cfRule type="cellIs" dxfId="53" priority="63" operator="equal">
      <formula>"Moderado"</formula>
    </cfRule>
  </conditionalFormatting>
  <conditionalFormatting sqref="AC23:AC28">
    <cfRule type="cellIs" dxfId="52" priority="64" operator="equal">
      <formula>"Menor"</formula>
    </cfRule>
  </conditionalFormatting>
  <conditionalFormatting sqref="AC23:AC28">
    <cfRule type="cellIs" dxfId="51" priority="65" operator="equal">
      <formula>"Leve"</formula>
    </cfRule>
  </conditionalFormatting>
  <conditionalFormatting sqref="AE23:AE28">
    <cfRule type="cellIs" dxfId="50" priority="66" operator="equal">
      <formula>"Extremo"</formula>
    </cfRule>
  </conditionalFormatting>
  <conditionalFormatting sqref="AE23:AE28">
    <cfRule type="cellIs" dxfId="49" priority="67" operator="equal">
      <formula>"Alto"</formula>
    </cfRule>
  </conditionalFormatting>
  <conditionalFormatting sqref="AE23:AE28">
    <cfRule type="cellIs" dxfId="48" priority="68" operator="equal">
      <formula>"Moderado"</formula>
    </cfRule>
  </conditionalFormatting>
  <conditionalFormatting sqref="AE23:AE28">
    <cfRule type="cellIs" dxfId="47" priority="69" operator="equal">
      <formula>"Bajo"</formula>
    </cfRule>
  </conditionalFormatting>
  <conditionalFormatting sqref="J29">
    <cfRule type="cellIs" dxfId="46" priority="70" operator="equal">
      <formula>"Muy Alta"</formula>
    </cfRule>
  </conditionalFormatting>
  <conditionalFormatting sqref="J29">
    <cfRule type="cellIs" dxfId="45" priority="71" operator="equal">
      <formula>"Alta"</formula>
    </cfRule>
  </conditionalFormatting>
  <conditionalFormatting sqref="J29">
    <cfRule type="cellIs" dxfId="44" priority="72" operator="equal">
      <formula>"Media"</formula>
    </cfRule>
  </conditionalFormatting>
  <conditionalFormatting sqref="J29">
    <cfRule type="cellIs" dxfId="43" priority="73" operator="equal">
      <formula>"Baja"</formula>
    </cfRule>
  </conditionalFormatting>
  <conditionalFormatting sqref="J29">
    <cfRule type="cellIs" dxfId="42" priority="74" operator="equal">
      <formula>"Muy Baja"</formula>
    </cfRule>
  </conditionalFormatting>
  <conditionalFormatting sqref="P29">
    <cfRule type="cellIs" dxfId="41" priority="75" operator="equal">
      <formula>"Extremo"</formula>
    </cfRule>
  </conditionalFormatting>
  <conditionalFormatting sqref="P29">
    <cfRule type="cellIs" dxfId="40" priority="76" operator="equal">
      <formula>"Alto"</formula>
    </cfRule>
  </conditionalFormatting>
  <conditionalFormatting sqref="P29">
    <cfRule type="cellIs" dxfId="39" priority="77" operator="equal">
      <formula>"Moderado"</formula>
    </cfRule>
  </conditionalFormatting>
  <conditionalFormatting sqref="P29">
    <cfRule type="cellIs" dxfId="38" priority="78" operator="equal">
      <formula>"Bajo"</formula>
    </cfRule>
  </conditionalFormatting>
  <conditionalFormatting sqref="AA29:AA34">
    <cfRule type="cellIs" dxfId="37" priority="79" operator="equal">
      <formula>"Muy Alta"</formula>
    </cfRule>
  </conditionalFormatting>
  <conditionalFormatting sqref="AA29:AA34">
    <cfRule type="cellIs" dxfId="36" priority="80" operator="equal">
      <formula>"Alta"</formula>
    </cfRule>
  </conditionalFormatting>
  <conditionalFormatting sqref="AA29:AA34">
    <cfRule type="cellIs" dxfId="35" priority="81" operator="equal">
      <formula>"Media"</formula>
    </cfRule>
  </conditionalFormatting>
  <conditionalFormatting sqref="AA29:AA34">
    <cfRule type="cellIs" dxfId="34" priority="82" operator="equal">
      <formula>"Baja"</formula>
    </cfRule>
  </conditionalFormatting>
  <conditionalFormatting sqref="AA29:AA34">
    <cfRule type="cellIs" dxfId="33" priority="83" operator="equal">
      <formula>"Muy Baja"</formula>
    </cfRule>
  </conditionalFormatting>
  <conditionalFormatting sqref="AC29:AC34">
    <cfRule type="cellIs" dxfId="32" priority="84" operator="equal">
      <formula>"Catastrófico"</formula>
    </cfRule>
  </conditionalFormatting>
  <conditionalFormatting sqref="AC29:AC34">
    <cfRule type="cellIs" dxfId="31" priority="85" operator="equal">
      <formula>"Mayor"</formula>
    </cfRule>
  </conditionalFormatting>
  <conditionalFormatting sqref="AC29:AC34">
    <cfRule type="cellIs" dxfId="30" priority="86" operator="equal">
      <formula>"Moderado"</formula>
    </cfRule>
  </conditionalFormatting>
  <conditionalFormatting sqref="AC29:AC34">
    <cfRule type="cellIs" dxfId="29" priority="87" operator="equal">
      <formula>"Menor"</formula>
    </cfRule>
  </conditionalFormatting>
  <conditionalFormatting sqref="AC29:AC34">
    <cfRule type="cellIs" dxfId="28" priority="88" operator="equal">
      <formula>"Leve"</formula>
    </cfRule>
  </conditionalFormatting>
  <conditionalFormatting sqref="AE29:AE34">
    <cfRule type="cellIs" dxfId="27" priority="89" operator="equal">
      <formula>"Extremo"</formula>
    </cfRule>
  </conditionalFormatting>
  <conditionalFormatting sqref="AE29:AE34">
    <cfRule type="cellIs" dxfId="26" priority="90" operator="equal">
      <formula>"Alto"</formula>
    </cfRule>
  </conditionalFormatting>
  <conditionalFormatting sqref="AE29:AE34">
    <cfRule type="cellIs" dxfId="25" priority="91" operator="equal">
      <formula>"Moderado"</formula>
    </cfRule>
  </conditionalFormatting>
  <conditionalFormatting sqref="AE29:AE34">
    <cfRule type="cellIs" dxfId="24" priority="92" operator="equal">
      <formula>"Bajo"</formula>
    </cfRule>
  </conditionalFormatting>
  <conditionalFormatting sqref="J35">
    <cfRule type="cellIs" dxfId="23" priority="93" operator="equal">
      <formula>"Muy Alta"</formula>
    </cfRule>
  </conditionalFormatting>
  <conditionalFormatting sqref="J35">
    <cfRule type="cellIs" dxfId="22" priority="94" operator="equal">
      <formula>"Alta"</formula>
    </cfRule>
  </conditionalFormatting>
  <conditionalFormatting sqref="J35">
    <cfRule type="cellIs" dxfId="21" priority="95" operator="equal">
      <formula>"Media"</formula>
    </cfRule>
  </conditionalFormatting>
  <conditionalFormatting sqref="J35">
    <cfRule type="cellIs" dxfId="20" priority="96" operator="equal">
      <formula>"Baja"</formula>
    </cfRule>
  </conditionalFormatting>
  <conditionalFormatting sqref="J35">
    <cfRule type="cellIs" dxfId="19" priority="97" operator="equal">
      <formula>"Muy Baja"</formula>
    </cfRule>
  </conditionalFormatting>
  <conditionalFormatting sqref="P35">
    <cfRule type="cellIs" dxfId="18" priority="98" operator="equal">
      <formula>"Extremo"</formula>
    </cfRule>
  </conditionalFormatting>
  <conditionalFormatting sqref="P35">
    <cfRule type="cellIs" dxfId="17" priority="99" operator="equal">
      <formula>"Alto"</formula>
    </cfRule>
  </conditionalFormatting>
  <conditionalFormatting sqref="P35">
    <cfRule type="cellIs" dxfId="16" priority="100" operator="equal">
      <formula>"Moderado"</formula>
    </cfRule>
  </conditionalFormatting>
  <conditionalFormatting sqref="P35">
    <cfRule type="cellIs" dxfId="15" priority="101" operator="equal">
      <formula>"Bajo"</formula>
    </cfRule>
  </conditionalFormatting>
  <conditionalFormatting sqref="AA35:AA40">
    <cfRule type="cellIs" dxfId="14" priority="102" operator="equal">
      <formula>"Muy Alta"</formula>
    </cfRule>
  </conditionalFormatting>
  <conditionalFormatting sqref="AA35:AA40">
    <cfRule type="cellIs" dxfId="13" priority="103" operator="equal">
      <formula>"Alta"</formula>
    </cfRule>
  </conditionalFormatting>
  <conditionalFormatting sqref="AA35:AA40">
    <cfRule type="cellIs" dxfId="12" priority="104" operator="equal">
      <formula>"Media"</formula>
    </cfRule>
  </conditionalFormatting>
  <conditionalFormatting sqref="AA35:AA40">
    <cfRule type="cellIs" dxfId="11" priority="105" operator="equal">
      <formula>"Baja"</formula>
    </cfRule>
  </conditionalFormatting>
  <conditionalFormatting sqref="AA35:AA40">
    <cfRule type="cellIs" dxfId="10" priority="106" operator="equal">
      <formula>"Muy Baja"</formula>
    </cfRule>
  </conditionalFormatting>
  <conditionalFormatting sqref="AC35:AC40">
    <cfRule type="cellIs" dxfId="9" priority="107" operator="equal">
      <formula>"Catastrófico"</formula>
    </cfRule>
  </conditionalFormatting>
  <conditionalFormatting sqref="AC35:AC40">
    <cfRule type="cellIs" dxfId="8" priority="108" operator="equal">
      <formula>"Mayor"</formula>
    </cfRule>
  </conditionalFormatting>
  <conditionalFormatting sqref="AC35:AC40">
    <cfRule type="cellIs" dxfId="7" priority="109" operator="equal">
      <formula>"Moderado"</formula>
    </cfRule>
  </conditionalFormatting>
  <conditionalFormatting sqref="AC35:AC40">
    <cfRule type="cellIs" dxfId="6" priority="110" operator="equal">
      <formula>"Menor"</formula>
    </cfRule>
  </conditionalFormatting>
  <conditionalFormatting sqref="AC35:AC40">
    <cfRule type="cellIs" dxfId="5" priority="111" operator="equal">
      <formula>"Leve"</formula>
    </cfRule>
  </conditionalFormatting>
  <conditionalFormatting sqref="AE35:AE40">
    <cfRule type="cellIs" dxfId="4" priority="112" operator="equal">
      <formula>"Extremo"</formula>
    </cfRule>
  </conditionalFormatting>
  <conditionalFormatting sqref="AE35:AE40">
    <cfRule type="cellIs" dxfId="3" priority="113" operator="equal">
      <formula>"Alto"</formula>
    </cfRule>
  </conditionalFormatting>
  <conditionalFormatting sqref="AE35:AE40">
    <cfRule type="cellIs" dxfId="2" priority="114" operator="equal">
      <formula>"Moderado"</formula>
    </cfRule>
  </conditionalFormatting>
  <conditionalFormatting sqref="AE35:AE40">
    <cfRule type="cellIs" dxfId="1" priority="115" operator="equal">
      <formula>"Bajo"</formula>
    </cfRule>
  </conditionalFormatting>
  <conditionalFormatting sqref="M11:M40">
    <cfRule type="containsText" dxfId="0" priority="116" operator="containsText" text="❌">
      <formula>NOT(ISERROR(SEARCH(("❌"),(M11))))</formula>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9">
        <x14:dataValidation type="list" allowBlank="1" showErrorMessage="1" xr:uid="{00000000-0002-0000-0100-000000000000}">
          <x14:formula1>
            <xm:f>'Tabla Valoración controles'!$D$11:$D$12</xm:f>
          </x14:formula1>
          <xm:sqref>X11:X40</xm:sqref>
        </x14:dataValidation>
        <x14:dataValidation type="list" allowBlank="1" showErrorMessage="1" xr:uid="{00000000-0002-0000-0100-000001000000}">
          <x14:formula1>
            <xm:f>'Opciones Tratamiento'!$B$9:$B$11</xm:f>
          </x14:formula1>
          <xm:sqref>AL11:AL40</xm:sqref>
        </x14:dataValidation>
        <x14:dataValidation type="list" allowBlank="1" showErrorMessage="1" xr:uid="{00000000-0002-0000-0100-000002000000}">
          <x14:formula1>
            <xm:f>Procesos!$A$2:$A$17</xm:f>
          </x14:formula1>
          <xm:sqref>C4</xm:sqref>
        </x14:dataValidation>
        <x14:dataValidation type="list" allowBlank="1" showErrorMessage="1" xr:uid="{00000000-0002-0000-0100-000003000000}">
          <x14:formula1>
            <xm:f>'Opciones Tratamiento'!$E$2:$E$4</xm:f>
          </x14:formula1>
          <xm:sqref>C11 C17 C23 C29 C35</xm:sqref>
        </x14:dataValidation>
        <x14:dataValidation type="list" allowBlank="1" showErrorMessage="1" xr:uid="{00000000-0002-0000-0100-000004000000}">
          <x14:formula1>
            <xm:f>'Opciones Tratamiento'!$B$2:$B$5</xm:f>
          </x14:formula1>
          <xm:sqref>AF11:AF40</xm:sqref>
        </x14:dataValidation>
        <x14:dataValidation type="custom" allowBlank="1" showInputMessage="1" showErrorMessage="1" prompt="Recuerde que las acciones se generan bajo la medida de mitigar el riesgo" xr:uid="{00000000-0002-0000-0100-000005000000}">
          <x14:formula1>
            <xm:f>IF(OR(AF11='Opciones Tratamiento'!$B$2,AF11='Opciones Tratamiento'!$B$3,AF11='Opciones Tratamiento'!$B$4),ISBLANK(AF11),ISTEXT(AF11))</xm:f>
          </x14:formula1>
          <xm:sqref>AI11:AI40</xm:sqref>
        </x14:dataValidation>
        <x14:dataValidation type="list" allowBlank="1" showErrorMessage="1" xr:uid="{00000000-0002-0000-0100-000006000000}">
          <x14:formula1>
            <xm:f>Procesos!$D$16:$D$22</xm:f>
          </x14:formula1>
          <xm:sqref>B11 B17 B23 B29 B35</xm:sqref>
        </x14:dataValidation>
        <x14:dataValidation type="list" allowBlank="1" showErrorMessage="1" xr:uid="{00000000-0002-0000-0100-000007000000}">
          <x14:formula1>
            <xm:f>'Tabla Valoración controles'!$D$9:$D$10</xm:f>
          </x14:formula1>
          <xm:sqref>W11:W40</xm:sqref>
        </x14:dataValidation>
        <x14:dataValidation type="list" allowBlank="1" showErrorMessage="1" xr:uid="{00000000-0002-0000-0100-000008000000}">
          <x14:formula1>
            <xm:f>'Tabla Valoración controles'!$D$13:$D$14</xm:f>
          </x14:formula1>
          <xm:sqref>Y11:Y40</xm:sqref>
        </x14:dataValidation>
        <x14:dataValidation type="custom" allowBlank="1" showInputMessage="1" showErrorMessage="1" prompt="Recuerde que las acciones se generan bajo la medida de mitigar el riesgo" xr:uid="{00000000-0002-0000-0100-000009000000}">
          <x14:formula1>
            <xm:f>IF(OR(AF11='Opciones Tratamiento'!$B$2,AF11='Opciones Tratamiento'!$B$3,AF11='Opciones Tratamiento'!$B$4),ISBLANK(AF11),ISTEXT(AF11))</xm:f>
          </x14:formula1>
          <xm:sqref>AK11:AK40</xm:sqref>
        </x14:dataValidation>
        <x14:dataValidation type="custom" allowBlank="1" showInputMessage="1" showErrorMessage="1" prompt="Recuerde que las acciones se generan bajo la medida de mitigar el riesgo" xr:uid="{00000000-0002-0000-0100-00000A000000}">
          <x14:formula1>
            <xm:f>IF(OR(AF11='Opciones Tratamiento'!$B$2,AF11='Opciones Tratamiento'!$B$3,AF11='Opciones Tratamiento'!$B$4),ISBLANK(AF11),ISTEXT(AF11))</xm:f>
          </x14:formula1>
          <xm:sqref>AH11:AH40</xm:sqref>
        </x14:dataValidation>
        <x14:dataValidation type="list" allowBlank="1" showErrorMessage="1" xr:uid="{00000000-0002-0000-0100-00000B000000}">
          <x14:formula1>
            <xm:f>'Tabla Impacto'!$D$229:$D$237</xm:f>
          </x14:formula1>
          <xm:sqref>F11 F17 F23 F29 F35</xm:sqref>
        </x14:dataValidation>
        <x14:dataValidation type="list" allowBlank="1" showErrorMessage="1" xr:uid="{00000000-0002-0000-0100-00000C000000}">
          <x14:formula1>
            <xm:f>'Tabla Valoración controles'!$D$4:$D$6</xm:f>
          </x14:formula1>
          <xm:sqref>T11:T40</xm:sqref>
        </x14:dataValidation>
        <x14:dataValidation type="custom" allowBlank="1" showInputMessage="1" showErrorMessage="1" prompt="Recuerde que las acciones se generan bajo la medida de mitigar el riesgo" xr:uid="{00000000-0002-0000-0100-00000D000000}">
          <x14:formula1>
            <xm:f>IF(OR(AF11='Opciones Tratamiento'!$B$2,AF11='Opciones Tratamiento'!$B$3,AF11='Opciones Tratamiento'!$B$4),ISBLANK(AF11),ISTEXT(AF11))</xm:f>
          </x14:formula1>
          <xm:sqref>AJ11:AJ40</xm:sqref>
        </x14:dataValidation>
        <x14:dataValidation type="list" allowBlank="1" showErrorMessage="1" xr:uid="{00000000-0002-0000-0100-00000E000000}">
          <x14:formula1>
            <xm:f>'Tabla Valoración controles'!$D$7:$D$8</xm:f>
          </x14:formula1>
          <xm:sqref>U11:U40</xm:sqref>
        </x14:dataValidation>
        <x14:dataValidation type="list" allowBlank="1" showErrorMessage="1" xr:uid="{00000000-0002-0000-0100-00000F000000}">
          <x14:formula1>
            <xm:f>Procesos!$E$2:$E$24</xm:f>
          </x14:formula1>
          <xm:sqref>C5</xm:sqref>
        </x14:dataValidation>
        <x14:dataValidation type="list" allowBlank="1" showErrorMessage="1" xr:uid="{00000000-0002-0000-0100-000010000000}">
          <x14:formula1>
            <xm:f>'Opciones Tratamiento'!$B$13:$B$19</xm:f>
          </x14:formula1>
          <xm:sqref>H11 H17 H23 H29 H35</xm:sqref>
        </x14:dataValidation>
        <x14:dataValidation type="list" allowBlank="1" showErrorMessage="1" xr:uid="{00000000-0002-0000-0100-000011000000}">
          <x14:formula1>
            <xm:f>'Tabla Impacto'!$F$210:$F$221</xm:f>
          </x14:formula1>
          <xm:sqref>L11 L17 L23 L29 L35</xm:sqref>
        </x14:dataValidation>
        <x14:dataValidation type="custom" allowBlank="1" showInputMessage="1" showErrorMessage="1" prompt="Recuerde que las acciones se generan bajo la medida de mitigar el riesgo" xr:uid="{00000000-0002-0000-0100-000012000000}">
          <x14:formula1>
            <xm:f>IF(OR(AF11='Opciones Tratamiento'!$B$2,AF11='Opciones Tratamiento'!$B$3,AF11='Opciones Tratamiento'!$B$4),ISBLANK(AF11),ISTEXT(AF11))</xm:f>
          </x14:formula1>
          <xm:sqref>AG11:AG40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42578125" defaultRowHeight="15" customHeight="1"/>
  <cols>
    <col min="1" max="1" width="10.7109375" customWidth="1"/>
    <col min="2" max="39" width="5.7109375" customWidth="1"/>
    <col min="40" max="40" width="10.7109375" customWidth="1"/>
    <col min="41" max="46" width="5.7109375" customWidth="1"/>
    <col min="47" max="61" width="10.7109375" customWidth="1"/>
  </cols>
  <sheetData>
    <row r="1" spans="1:6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63" t="s">
        <v>148</v>
      </c>
      <c r="C2" s="168"/>
      <c r="D2" s="168"/>
      <c r="E2" s="168"/>
      <c r="F2" s="168"/>
      <c r="G2" s="168"/>
      <c r="H2" s="168"/>
      <c r="I2" s="168"/>
      <c r="J2" s="264" t="s">
        <v>19</v>
      </c>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26"/>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8"/>
      <c r="C3" s="168"/>
      <c r="D3" s="168"/>
      <c r="E3" s="168"/>
      <c r="F3" s="168"/>
      <c r="G3" s="168"/>
      <c r="H3" s="168"/>
      <c r="I3" s="168"/>
      <c r="J3" s="266"/>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267"/>
      <c r="AN3" s="1"/>
      <c r="AO3" s="1"/>
      <c r="AP3" s="1"/>
      <c r="AQ3" s="1"/>
      <c r="AR3" s="1"/>
      <c r="AS3" s="1"/>
      <c r="AT3" s="1"/>
      <c r="AU3" s="1"/>
      <c r="AV3" s="1"/>
      <c r="AW3" s="1"/>
      <c r="AX3" s="1"/>
      <c r="AY3" s="1"/>
      <c r="AZ3" s="1"/>
      <c r="BA3" s="1"/>
      <c r="BB3" s="1"/>
      <c r="BC3" s="1"/>
      <c r="BD3" s="1"/>
      <c r="BE3" s="1"/>
      <c r="BF3" s="1"/>
      <c r="BG3" s="1"/>
      <c r="BH3" s="1"/>
      <c r="BI3" s="1"/>
    </row>
    <row r="4" spans="1:61" ht="15" customHeight="1">
      <c r="A4" s="1"/>
      <c r="B4" s="168"/>
      <c r="C4" s="168"/>
      <c r="D4" s="168"/>
      <c r="E4" s="168"/>
      <c r="F4" s="168"/>
      <c r="G4" s="168"/>
      <c r="H4" s="168"/>
      <c r="I4" s="168"/>
      <c r="J4" s="223"/>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28"/>
      <c r="AN4" s="1"/>
      <c r="AO4" s="1"/>
      <c r="AP4" s="1"/>
      <c r="AQ4" s="1"/>
      <c r="AR4" s="1"/>
      <c r="AS4" s="1"/>
      <c r="AT4" s="1"/>
      <c r="AU4" s="1"/>
      <c r="AV4" s="1"/>
      <c r="AW4" s="1"/>
      <c r="AX4" s="1"/>
      <c r="AY4" s="1"/>
      <c r="AZ4" s="1"/>
      <c r="BA4" s="1"/>
      <c r="BB4" s="1"/>
      <c r="BC4" s="1"/>
      <c r="BD4" s="1"/>
      <c r="BE4" s="1"/>
      <c r="BF4" s="1"/>
      <c r="BG4" s="1"/>
      <c r="BH4" s="1"/>
      <c r="BI4" s="1"/>
    </row>
    <row r="5" spans="1:61"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9" t="s">
        <v>149</v>
      </c>
      <c r="C6" s="265"/>
      <c r="D6" s="222"/>
      <c r="E6" s="257" t="s">
        <v>150</v>
      </c>
      <c r="F6" s="258"/>
      <c r="G6" s="258"/>
      <c r="H6" s="258"/>
      <c r="I6" s="239"/>
      <c r="J6" s="231" t="str">
        <f ca="1">IF(AND('Mapa final'!$J$11="Muy Alta",'Mapa final'!$N$11="Leve"),CONCATENATE("R",'Mapa final'!$A$11),"")</f>
        <v/>
      </c>
      <c r="K6" s="232"/>
      <c r="L6" s="233" t="str">
        <f ca="1">IF(AND('Mapa final'!$J$17="Muy Alta",'Mapa final'!$N$17="Leve"),CONCATENATE("R",'Mapa final'!$A$17),"")</f>
        <v/>
      </c>
      <c r="M6" s="232"/>
      <c r="N6" s="233" t="str">
        <f ca="1">IF(AND('Mapa final'!$J$23="Muy Alta",'Mapa final'!$N$23="Leve"),CONCATENATE("R",'Mapa final'!$A$23),"")</f>
        <v/>
      </c>
      <c r="O6" s="239"/>
      <c r="P6" s="231" t="str">
        <f ca="1">IF(AND('Mapa final'!$J$11="Muy Alta",'Mapa final'!$N$11="Menor"),CONCATENATE("R",'Mapa final'!$A$11),"")</f>
        <v/>
      </c>
      <c r="Q6" s="232"/>
      <c r="R6" s="233" t="str">
        <f ca="1">IF(AND('Mapa final'!$J$17="Muy Alta",'Mapa final'!$N$17="Menor"),CONCATENATE("R",'Mapa final'!$A$17),"")</f>
        <v/>
      </c>
      <c r="S6" s="232"/>
      <c r="T6" s="233" t="str">
        <f ca="1">IF(AND('Mapa final'!$J$23="Muy Alta",'Mapa final'!$N$23="Menor"),CONCATENATE("R",'Mapa final'!$A$23),"")</f>
        <v/>
      </c>
      <c r="U6" s="239"/>
      <c r="V6" s="231" t="str">
        <f ca="1">IF(AND('Mapa final'!$J$11="Muy Alta",'Mapa final'!$N$11="Moderado"),CONCATENATE("R",'Mapa final'!$A$11),"")</f>
        <v/>
      </c>
      <c r="W6" s="232"/>
      <c r="X6" s="233" t="str">
        <f ca="1">IF(AND('Mapa final'!$J$17="Muy Alta",'Mapa final'!$N$17="Moderado"),CONCATENATE("R",'Mapa final'!$A$17),"")</f>
        <v/>
      </c>
      <c r="Y6" s="232"/>
      <c r="Z6" s="233" t="str">
        <f ca="1">IF(AND('Mapa final'!$J$23="Muy Alta",'Mapa final'!$N$23="Moderado"),CONCATENATE("R",'Mapa final'!$A$23),"")</f>
        <v/>
      </c>
      <c r="AA6" s="239"/>
      <c r="AB6" s="231" t="str">
        <f ca="1">IF(AND('Mapa final'!$J$11="Muy Alta",'Mapa final'!$N$11="Mayor"),CONCATENATE("R",'Mapa final'!$A$11),"")</f>
        <v/>
      </c>
      <c r="AC6" s="232"/>
      <c r="AD6" s="233" t="str">
        <f ca="1">IF(AND('Mapa final'!$J$17="Muy Alta",'Mapa final'!$N$17="Mayor"),CONCATENATE("R",'Mapa final'!$A$17),"")</f>
        <v/>
      </c>
      <c r="AE6" s="232"/>
      <c r="AF6" s="233" t="str">
        <f ca="1">IF(AND('Mapa final'!$J$23="Muy Alta",'Mapa final'!$N$23="Mayor"),CONCATENATE("R",'Mapa final'!$A$23),"")</f>
        <v/>
      </c>
      <c r="AG6" s="239"/>
      <c r="AH6" s="241" t="str">
        <f ca="1">IF(AND('Mapa final'!$J$11="Muy Alta",'Mapa final'!$N$11="Catastrófico"),CONCATENATE("R",'Mapa final'!$A$11),"")</f>
        <v/>
      </c>
      <c r="AI6" s="232"/>
      <c r="AJ6" s="242" t="str">
        <f ca="1">IF(AND('Mapa final'!$J$17="Muy Alta",'Mapa final'!$N$17="Catastrófico"),CONCATENATE("R",'Mapa final'!$A$17),"")</f>
        <v/>
      </c>
      <c r="AK6" s="232"/>
      <c r="AL6" s="242" t="str">
        <f ca="1">IF(AND('Mapa final'!$J$23="Muy Alta",'Mapa final'!$N$23="Catastrófico"),CONCATENATE("R",'Mapa final'!$A$23),"")</f>
        <v/>
      </c>
      <c r="AM6" s="239"/>
      <c r="AO6" s="253" t="s">
        <v>151</v>
      </c>
      <c r="AP6" s="246"/>
      <c r="AQ6" s="246"/>
      <c r="AR6" s="246"/>
      <c r="AS6" s="246"/>
      <c r="AT6" s="247"/>
      <c r="AU6" s="1"/>
      <c r="AV6" s="1"/>
      <c r="AW6" s="1"/>
      <c r="AX6" s="1"/>
      <c r="AY6" s="1"/>
      <c r="AZ6" s="1"/>
      <c r="BA6" s="1"/>
      <c r="BB6" s="1"/>
      <c r="BC6" s="1"/>
      <c r="BD6" s="1"/>
      <c r="BE6" s="1"/>
      <c r="BF6" s="1"/>
      <c r="BG6" s="1"/>
      <c r="BH6" s="1"/>
      <c r="BI6" s="1"/>
    </row>
    <row r="7" spans="1:61" ht="15" customHeight="1">
      <c r="A7" s="1"/>
      <c r="B7" s="266"/>
      <c r="C7" s="168"/>
      <c r="D7" s="169"/>
      <c r="E7" s="180"/>
      <c r="F7" s="168"/>
      <c r="G7" s="168"/>
      <c r="H7" s="168"/>
      <c r="I7" s="169"/>
      <c r="J7" s="227"/>
      <c r="K7" s="228"/>
      <c r="L7" s="223"/>
      <c r="M7" s="228"/>
      <c r="N7" s="223"/>
      <c r="O7" s="224"/>
      <c r="P7" s="227"/>
      <c r="Q7" s="228"/>
      <c r="R7" s="223"/>
      <c r="S7" s="228"/>
      <c r="T7" s="223"/>
      <c r="U7" s="224"/>
      <c r="V7" s="227"/>
      <c r="W7" s="228"/>
      <c r="X7" s="223"/>
      <c r="Y7" s="228"/>
      <c r="Z7" s="223"/>
      <c r="AA7" s="224"/>
      <c r="AB7" s="227"/>
      <c r="AC7" s="228"/>
      <c r="AD7" s="223"/>
      <c r="AE7" s="228"/>
      <c r="AF7" s="223"/>
      <c r="AG7" s="224"/>
      <c r="AH7" s="227"/>
      <c r="AI7" s="228"/>
      <c r="AJ7" s="223"/>
      <c r="AK7" s="228"/>
      <c r="AL7" s="223"/>
      <c r="AM7" s="224"/>
      <c r="AN7" s="1"/>
      <c r="AO7" s="248"/>
      <c r="AP7" s="168"/>
      <c r="AQ7" s="168"/>
      <c r="AR7" s="168"/>
      <c r="AS7" s="168"/>
      <c r="AT7" s="249"/>
      <c r="AU7" s="1"/>
      <c r="AV7" s="1"/>
      <c r="AW7" s="1"/>
      <c r="AX7" s="1"/>
      <c r="AY7" s="1"/>
      <c r="AZ7" s="1"/>
      <c r="BA7" s="1"/>
      <c r="BB7" s="1"/>
      <c r="BC7" s="1"/>
      <c r="BD7" s="1"/>
      <c r="BE7" s="1"/>
      <c r="BF7" s="1"/>
      <c r="BG7" s="1"/>
      <c r="BH7" s="1"/>
      <c r="BI7" s="1"/>
    </row>
    <row r="8" spans="1:61" ht="15" customHeight="1">
      <c r="A8" s="1"/>
      <c r="B8" s="266"/>
      <c r="C8" s="168"/>
      <c r="D8" s="169"/>
      <c r="E8" s="180"/>
      <c r="F8" s="168"/>
      <c r="G8" s="168"/>
      <c r="H8" s="168"/>
      <c r="I8" s="169"/>
      <c r="J8" s="225" t="str">
        <f ca="1">IF(AND('Mapa final'!$J$29="Muy Alta",'Mapa final'!$N$29="Leve"),CONCATENATE("R",'Mapa final'!$A$29),"")</f>
        <v/>
      </c>
      <c r="K8" s="226"/>
      <c r="L8" s="221" t="str">
        <f ca="1">IF(AND('Mapa final'!$J$35="Muy Alta",'Mapa final'!$N$35="Leve"),CONCATENATE("R",'Mapa final'!$A$35),"")</f>
        <v/>
      </c>
      <c r="M8" s="226"/>
      <c r="N8" s="221" t="e">
        <f>IF(AND('Mapa final'!#REF!="Muy Alta",'Mapa final'!#REF!="Leve"),CONCATENATE("R",'Mapa final'!#REF!),"")</f>
        <v>#REF!</v>
      </c>
      <c r="O8" s="222"/>
      <c r="P8" s="225" t="str">
        <f ca="1">IF(AND('Mapa final'!$J$29="Muy Alta",'Mapa final'!$N$29="Menor"),CONCATENATE("R",'Mapa final'!$A$29),"")</f>
        <v/>
      </c>
      <c r="Q8" s="226"/>
      <c r="R8" s="221" t="str">
        <f ca="1">IF(AND('Mapa final'!$J$35="Muy Alta",'Mapa final'!$N$35="Menor"),CONCATENATE("R",'Mapa final'!$A$35),"")</f>
        <v/>
      </c>
      <c r="S8" s="226"/>
      <c r="T8" s="221" t="e">
        <f>IF(AND('Mapa final'!#REF!="Muy Alta",'Mapa final'!#REF!="Menor"),CONCATENATE("R",'Mapa final'!#REF!),"")</f>
        <v>#REF!</v>
      </c>
      <c r="U8" s="222"/>
      <c r="V8" s="225" t="str">
        <f ca="1">IF(AND('Mapa final'!$J$29="Muy Alta",'Mapa final'!$N$29="Moderado"),CONCATENATE("R",'Mapa final'!$A$29),"")</f>
        <v/>
      </c>
      <c r="W8" s="226"/>
      <c r="X8" s="221" t="str">
        <f ca="1">IF(AND('Mapa final'!$J$35="Muy Alta",'Mapa final'!$N$35="Moderado"),CONCATENATE("R",'Mapa final'!$A$35),"")</f>
        <v/>
      </c>
      <c r="Y8" s="226"/>
      <c r="Z8" s="221" t="e">
        <f>IF(AND('Mapa final'!#REF!="Muy Alta",'Mapa final'!#REF!="Moderado"),CONCATENATE("R",'Mapa final'!#REF!),"")</f>
        <v>#REF!</v>
      </c>
      <c r="AA8" s="222"/>
      <c r="AB8" s="225" t="str">
        <f ca="1">IF(AND('Mapa final'!$J$29="Muy Alta",'Mapa final'!$N$29="Mayor"),CONCATENATE("R",'Mapa final'!$A$29),"")</f>
        <v/>
      </c>
      <c r="AC8" s="226"/>
      <c r="AD8" s="221" t="str">
        <f ca="1">IF(AND('Mapa final'!$J$35="Muy Alta",'Mapa final'!$N$35="Mayor"),CONCATENATE("R",'Mapa final'!$A$35),"")</f>
        <v/>
      </c>
      <c r="AE8" s="226"/>
      <c r="AF8" s="221" t="e">
        <f>IF(AND('Mapa final'!#REF!="Muy Alta",'Mapa final'!#REF!="Mayor"),CONCATENATE("R",'Mapa final'!#REF!),"")</f>
        <v>#REF!</v>
      </c>
      <c r="AG8" s="222"/>
      <c r="AH8" s="229" t="str">
        <f ca="1">IF(AND('Mapa final'!$J$29="Muy Alta",'Mapa final'!$N$29="Catastrófico"),CONCATENATE("R",'Mapa final'!$A$29),"")</f>
        <v/>
      </c>
      <c r="AI8" s="226"/>
      <c r="AJ8" s="230" t="str">
        <f ca="1">IF(AND('Mapa final'!$J$35="Muy Alta",'Mapa final'!$N$35="Catastrófico"),CONCATENATE("R",'Mapa final'!$A$35),"")</f>
        <v/>
      </c>
      <c r="AK8" s="226"/>
      <c r="AL8" s="230" t="e">
        <f>IF(AND('Mapa final'!#REF!="Muy Alta",'Mapa final'!#REF!="Catastrófico"),CONCATENATE("R",'Mapa final'!#REF!),"")</f>
        <v>#REF!</v>
      </c>
      <c r="AM8" s="222"/>
      <c r="AN8" s="1"/>
      <c r="AO8" s="248"/>
      <c r="AP8" s="168"/>
      <c r="AQ8" s="168"/>
      <c r="AR8" s="168"/>
      <c r="AS8" s="168"/>
      <c r="AT8" s="249"/>
      <c r="AU8" s="1"/>
      <c r="AV8" s="1"/>
      <c r="AW8" s="1"/>
      <c r="AX8" s="1"/>
      <c r="AY8" s="1"/>
      <c r="AZ8" s="1"/>
      <c r="BA8" s="1"/>
      <c r="BB8" s="1"/>
      <c r="BC8" s="1"/>
      <c r="BD8" s="1"/>
      <c r="BE8" s="1"/>
      <c r="BF8" s="1"/>
      <c r="BG8" s="1"/>
      <c r="BH8" s="1"/>
      <c r="BI8" s="1"/>
    </row>
    <row r="9" spans="1:61" ht="15" customHeight="1">
      <c r="A9" s="1"/>
      <c r="B9" s="266"/>
      <c r="C9" s="168"/>
      <c r="D9" s="169"/>
      <c r="E9" s="180"/>
      <c r="F9" s="168"/>
      <c r="G9" s="168"/>
      <c r="H9" s="168"/>
      <c r="I9" s="169"/>
      <c r="J9" s="227"/>
      <c r="K9" s="228"/>
      <c r="L9" s="223"/>
      <c r="M9" s="228"/>
      <c r="N9" s="223"/>
      <c r="O9" s="224"/>
      <c r="P9" s="227"/>
      <c r="Q9" s="228"/>
      <c r="R9" s="223"/>
      <c r="S9" s="228"/>
      <c r="T9" s="223"/>
      <c r="U9" s="224"/>
      <c r="V9" s="227"/>
      <c r="W9" s="228"/>
      <c r="X9" s="223"/>
      <c r="Y9" s="228"/>
      <c r="Z9" s="223"/>
      <c r="AA9" s="224"/>
      <c r="AB9" s="227"/>
      <c r="AC9" s="228"/>
      <c r="AD9" s="223"/>
      <c r="AE9" s="228"/>
      <c r="AF9" s="223"/>
      <c r="AG9" s="224"/>
      <c r="AH9" s="227"/>
      <c r="AI9" s="228"/>
      <c r="AJ9" s="223"/>
      <c r="AK9" s="228"/>
      <c r="AL9" s="223"/>
      <c r="AM9" s="224"/>
      <c r="AN9" s="1"/>
      <c r="AO9" s="248"/>
      <c r="AP9" s="168"/>
      <c r="AQ9" s="168"/>
      <c r="AR9" s="168"/>
      <c r="AS9" s="168"/>
      <c r="AT9" s="249"/>
      <c r="AU9" s="1"/>
      <c r="AV9" s="1"/>
      <c r="AW9" s="1"/>
      <c r="AX9" s="1"/>
      <c r="AY9" s="1"/>
      <c r="AZ9" s="1"/>
      <c r="BA9" s="1"/>
      <c r="BB9" s="1"/>
      <c r="BC9" s="1"/>
      <c r="BD9" s="1"/>
      <c r="BE9" s="1"/>
      <c r="BF9" s="1"/>
      <c r="BG9" s="1"/>
      <c r="BH9" s="1"/>
      <c r="BI9" s="1"/>
    </row>
    <row r="10" spans="1:61" ht="15" customHeight="1">
      <c r="A10" s="1"/>
      <c r="B10" s="266"/>
      <c r="C10" s="168"/>
      <c r="D10" s="169"/>
      <c r="E10" s="180"/>
      <c r="F10" s="168"/>
      <c r="G10" s="168"/>
      <c r="H10" s="168"/>
      <c r="I10" s="169"/>
      <c r="J10" s="225" t="e">
        <f>IF(AND('Mapa final'!#REF!="Muy Alta",'Mapa final'!#REF!="Leve"),CONCATENATE("R",'Mapa final'!#REF!),"")</f>
        <v>#REF!</v>
      </c>
      <c r="K10" s="226"/>
      <c r="L10" s="221" t="e">
        <f>IF(AND('Mapa final'!#REF!="Muy Alta",'Mapa final'!#REF!="Leve"),CONCATENATE("R",'Mapa final'!#REF!),"")</f>
        <v>#REF!</v>
      </c>
      <c r="M10" s="226"/>
      <c r="N10" s="221" t="e">
        <f>IF(AND('Mapa final'!#REF!="Muy Alta",'Mapa final'!#REF!="Leve"),CONCATENATE("R",'Mapa final'!#REF!),"")</f>
        <v>#REF!</v>
      </c>
      <c r="O10" s="222"/>
      <c r="P10" s="225" t="e">
        <f>IF(AND('Mapa final'!#REF!="Muy Alta",'Mapa final'!#REF!="Menor"),CONCATENATE("R",'Mapa final'!#REF!),"")</f>
        <v>#REF!</v>
      </c>
      <c r="Q10" s="226"/>
      <c r="R10" s="221" t="e">
        <f>IF(AND('Mapa final'!#REF!="Muy Alta",'Mapa final'!#REF!="Menor"),CONCATENATE("R",'Mapa final'!#REF!),"")</f>
        <v>#REF!</v>
      </c>
      <c r="S10" s="226"/>
      <c r="T10" s="221" t="e">
        <f>IF(AND('Mapa final'!#REF!="Muy Alta",'Mapa final'!#REF!="Menor"),CONCATENATE("R",'Mapa final'!#REF!),"")</f>
        <v>#REF!</v>
      </c>
      <c r="U10" s="222"/>
      <c r="V10" s="225" t="e">
        <f>IF(AND('Mapa final'!#REF!="Muy Alta",'Mapa final'!#REF!="Moderado"),CONCATENATE("R",'Mapa final'!#REF!),"")</f>
        <v>#REF!</v>
      </c>
      <c r="W10" s="226"/>
      <c r="X10" s="221" t="e">
        <f>IF(AND('Mapa final'!#REF!="Muy Alta",'Mapa final'!#REF!="Moderado"),CONCATENATE("R",'Mapa final'!#REF!),"")</f>
        <v>#REF!</v>
      </c>
      <c r="Y10" s="226"/>
      <c r="Z10" s="221" t="e">
        <f>IF(AND('Mapa final'!#REF!="Muy Alta",'Mapa final'!#REF!="Moderado"),CONCATENATE("R",'Mapa final'!#REF!),"")</f>
        <v>#REF!</v>
      </c>
      <c r="AA10" s="222"/>
      <c r="AB10" s="225" t="e">
        <f>IF(AND('Mapa final'!#REF!="Muy Alta",'Mapa final'!#REF!="Mayor"),CONCATENATE("R",'Mapa final'!#REF!),"")</f>
        <v>#REF!</v>
      </c>
      <c r="AC10" s="226"/>
      <c r="AD10" s="221" t="e">
        <f>IF(AND('Mapa final'!#REF!="Muy Alta",'Mapa final'!#REF!="Mayor"),CONCATENATE("R",'Mapa final'!#REF!),"")</f>
        <v>#REF!</v>
      </c>
      <c r="AE10" s="226"/>
      <c r="AF10" s="221" t="e">
        <f>IF(AND('Mapa final'!#REF!="Muy Alta",'Mapa final'!#REF!="Mayor"),CONCATENATE("R",'Mapa final'!#REF!),"")</f>
        <v>#REF!</v>
      </c>
      <c r="AG10" s="222"/>
      <c r="AH10" s="229" t="e">
        <f>IF(AND('Mapa final'!#REF!="Muy Alta",'Mapa final'!#REF!="Catastrófico"),CONCATENATE("R",'Mapa final'!#REF!),"")</f>
        <v>#REF!</v>
      </c>
      <c r="AI10" s="226"/>
      <c r="AJ10" s="230" t="e">
        <f>IF(AND('Mapa final'!#REF!="Muy Alta",'Mapa final'!#REF!="Catastrófico"),CONCATENATE("R",'Mapa final'!#REF!),"")</f>
        <v>#REF!</v>
      </c>
      <c r="AK10" s="226"/>
      <c r="AL10" s="230" t="e">
        <f>IF(AND('Mapa final'!#REF!="Muy Alta",'Mapa final'!#REF!="Catastrófico"),CONCATENATE("R",'Mapa final'!#REF!),"")</f>
        <v>#REF!</v>
      </c>
      <c r="AM10" s="222"/>
      <c r="AN10" s="1"/>
      <c r="AO10" s="248"/>
      <c r="AP10" s="168"/>
      <c r="AQ10" s="168"/>
      <c r="AR10" s="168"/>
      <c r="AS10" s="168"/>
      <c r="AT10" s="249"/>
      <c r="AU10" s="1"/>
      <c r="AV10" s="1"/>
      <c r="AW10" s="1"/>
      <c r="AX10" s="1"/>
      <c r="AY10" s="1"/>
      <c r="AZ10" s="1"/>
      <c r="BA10" s="1"/>
      <c r="BB10" s="1"/>
      <c r="BC10" s="1"/>
      <c r="BD10" s="1"/>
      <c r="BE10" s="1"/>
      <c r="BF10" s="1"/>
      <c r="BG10" s="1"/>
      <c r="BH10" s="1"/>
      <c r="BI10" s="1"/>
    </row>
    <row r="11" spans="1:61" ht="15" customHeight="1">
      <c r="A11" s="1"/>
      <c r="B11" s="266"/>
      <c r="C11" s="168"/>
      <c r="D11" s="169"/>
      <c r="E11" s="180"/>
      <c r="F11" s="168"/>
      <c r="G11" s="168"/>
      <c r="H11" s="168"/>
      <c r="I11" s="169"/>
      <c r="J11" s="227"/>
      <c r="K11" s="228"/>
      <c r="L11" s="223"/>
      <c r="M11" s="228"/>
      <c r="N11" s="223"/>
      <c r="O11" s="224"/>
      <c r="P11" s="227"/>
      <c r="Q11" s="228"/>
      <c r="R11" s="223"/>
      <c r="S11" s="228"/>
      <c r="T11" s="223"/>
      <c r="U11" s="224"/>
      <c r="V11" s="227"/>
      <c r="W11" s="228"/>
      <c r="X11" s="223"/>
      <c r="Y11" s="228"/>
      <c r="Z11" s="223"/>
      <c r="AA11" s="224"/>
      <c r="AB11" s="227"/>
      <c r="AC11" s="228"/>
      <c r="AD11" s="223"/>
      <c r="AE11" s="228"/>
      <c r="AF11" s="223"/>
      <c r="AG11" s="224"/>
      <c r="AH11" s="227"/>
      <c r="AI11" s="228"/>
      <c r="AJ11" s="223"/>
      <c r="AK11" s="228"/>
      <c r="AL11" s="223"/>
      <c r="AM11" s="224"/>
      <c r="AN11" s="1"/>
      <c r="AO11" s="248"/>
      <c r="AP11" s="168"/>
      <c r="AQ11" s="168"/>
      <c r="AR11" s="168"/>
      <c r="AS11" s="168"/>
      <c r="AT11" s="249"/>
      <c r="AU11" s="1"/>
      <c r="AV11" s="1"/>
      <c r="AW11" s="1"/>
      <c r="AX11" s="1"/>
      <c r="AY11" s="1"/>
      <c r="AZ11" s="1"/>
      <c r="BA11" s="1"/>
      <c r="BB11" s="1"/>
      <c r="BC11" s="1"/>
      <c r="BD11" s="1"/>
      <c r="BE11" s="1"/>
      <c r="BF11" s="1"/>
      <c r="BG11" s="1"/>
      <c r="BH11" s="1"/>
      <c r="BI11" s="1"/>
    </row>
    <row r="12" spans="1:61" ht="15" customHeight="1">
      <c r="A12" s="1"/>
      <c r="B12" s="266"/>
      <c r="C12" s="168"/>
      <c r="D12" s="169"/>
      <c r="E12" s="180"/>
      <c r="F12" s="168"/>
      <c r="G12" s="168"/>
      <c r="H12" s="168"/>
      <c r="I12" s="169"/>
      <c r="J12" s="225" t="e">
        <f>IF(AND('Mapa final'!#REF!="Muy Alta",'Mapa final'!#REF!="Leve"),CONCATENATE("R",'Mapa final'!#REF!),"")</f>
        <v>#REF!</v>
      </c>
      <c r="K12" s="226"/>
      <c r="L12" s="221" t="str">
        <f>IF(AND('Mapa final'!$J$41="Muy Alta",'Mapa final'!$N$41="Leve"),CONCATENATE("R",'Mapa final'!$A$41),"")</f>
        <v/>
      </c>
      <c r="M12" s="226"/>
      <c r="N12" s="221" t="str">
        <f>IF(AND('Mapa final'!$J$47="Muy Alta",'Mapa final'!$N$47="Leve"),CONCATENATE("R",'Mapa final'!$A$47),"")</f>
        <v/>
      </c>
      <c r="O12" s="222"/>
      <c r="P12" s="225" t="e">
        <f>IF(AND('Mapa final'!#REF!="Muy Alta",'Mapa final'!#REF!="Menor"),CONCATENATE("R",'Mapa final'!#REF!),"")</f>
        <v>#REF!</v>
      </c>
      <c r="Q12" s="226"/>
      <c r="R12" s="221" t="str">
        <f>IF(AND('Mapa final'!$J$41="Muy Alta",'Mapa final'!$N$41="Menor"),CONCATENATE("R",'Mapa final'!$A$41),"")</f>
        <v/>
      </c>
      <c r="S12" s="226"/>
      <c r="T12" s="221" t="str">
        <f>IF(AND('Mapa final'!$J$47="Muy Alta",'Mapa final'!$N$47="Menor"),CONCATENATE("R",'Mapa final'!$A$47),"")</f>
        <v/>
      </c>
      <c r="U12" s="222"/>
      <c r="V12" s="225" t="e">
        <f>IF(AND('Mapa final'!#REF!="Muy Alta",'Mapa final'!#REF!="Moderado"),CONCATENATE("R",'Mapa final'!#REF!),"")</f>
        <v>#REF!</v>
      </c>
      <c r="W12" s="226"/>
      <c r="X12" s="221" t="str">
        <f>IF(AND('Mapa final'!$J$41="Muy Alta",'Mapa final'!$N$41="Moderado"),CONCATENATE("R",'Mapa final'!$A$41),"")</f>
        <v/>
      </c>
      <c r="Y12" s="226"/>
      <c r="Z12" s="221" t="str">
        <f>IF(AND('Mapa final'!$J$47="Muy Alta",'Mapa final'!$N$47="Moderado"),CONCATENATE("R",'Mapa final'!$A$47),"")</f>
        <v/>
      </c>
      <c r="AA12" s="222"/>
      <c r="AB12" s="225" t="e">
        <f>IF(AND('Mapa final'!#REF!="Muy Alta",'Mapa final'!#REF!="Mayor"),CONCATENATE("R",'Mapa final'!#REF!),"")</f>
        <v>#REF!</v>
      </c>
      <c r="AC12" s="226"/>
      <c r="AD12" s="221" t="str">
        <f>IF(AND('Mapa final'!$J$41="Muy Alta",'Mapa final'!$N$41="Mayor"),CONCATENATE("R",'Mapa final'!$A$41),"")</f>
        <v/>
      </c>
      <c r="AE12" s="226"/>
      <c r="AF12" s="221" t="str">
        <f>IF(AND('Mapa final'!$J$47="Muy Alta",'Mapa final'!$N$47="Mayor"),CONCATENATE("R",'Mapa final'!$A$47),"")</f>
        <v/>
      </c>
      <c r="AG12" s="222"/>
      <c r="AH12" s="229" t="e">
        <f>IF(AND('Mapa final'!#REF!="Muy Alta",'Mapa final'!#REF!="Catastrófico"),CONCATENATE("R",'Mapa final'!#REF!),"")</f>
        <v>#REF!</v>
      </c>
      <c r="AI12" s="226"/>
      <c r="AJ12" s="230" t="str">
        <f>IF(AND('Mapa final'!$J$41="Muy Alta",'Mapa final'!$N$41="Catastrófico"),CONCATENATE("R",'Mapa final'!$A$41),"")</f>
        <v/>
      </c>
      <c r="AK12" s="226"/>
      <c r="AL12" s="230" t="str">
        <f>IF(AND('Mapa final'!$J$47="Muy Alta",'Mapa final'!$N$47="Catastrófico"),CONCATENATE("R",'Mapa final'!$A$47),"")</f>
        <v/>
      </c>
      <c r="AM12" s="222"/>
      <c r="AN12" s="1"/>
      <c r="AO12" s="248"/>
      <c r="AP12" s="168"/>
      <c r="AQ12" s="168"/>
      <c r="AR12" s="168"/>
      <c r="AS12" s="168"/>
      <c r="AT12" s="249"/>
      <c r="AU12" s="1"/>
      <c r="AV12" s="1"/>
      <c r="AW12" s="1"/>
      <c r="AX12" s="1"/>
      <c r="AY12" s="1"/>
      <c r="AZ12" s="1"/>
      <c r="BA12" s="1"/>
      <c r="BB12" s="1"/>
      <c r="BC12" s="1"/>
      <c r="BD12" s="1"/>
      <c r="BE12" s="1"/>
      <c r="BF12" s="1"/>
      <c r="BG12" s="1"/>
      <c r="BH12" s="1"/>
      <c r="BI12" s="1"/>
    </row>
    <row r="13" spans="1:61" ht="15.75" customHeight="1">
      <c r="A13" s="1"/>
      <c r="B13" s="266"/>
      <c r="C13" s="168"/>
      <c r="D13" s="169"/>
      <c r="E13" s="234"/>
      <c r="F13" s="259"/>
      <c r="G13" s="259"/>
      <c r="H13" s="259"/>
      <c r="I13" s="237"/>
      <c r="J13" s="227"/>
      <c r="K13" s="228"/>
      <c r="L13" s="223"/>
      <c r="M13" s="228"/>
      <c r="N13" s="223"/>
      <c r="O13" s="224"/>
      <c r="P13" s="227"/>
      <c r="Q13" s="228"/>
      <c r="R13" s="223"/>
      <c r="S13" s="228"/>
      <c r="T13" s="223"/>
      <c r="U13" s="224"/>
      <c r="V13" s="227"/>
      <c r="W13" s="228"/>
      <c r="X13" s="223"/>
      <c r="Y13" s="228"/>
      <c r="Z13" s="223"/>
      <c r="AA13" s="224"/>
      <c r="AB13" s="227"/>
      <c r="AC13" s="228"/>
      <c r="AD13" s="223"/>
      <c r="AE13" s="228"/>
      <c r="AF13" s="223"/>
      <c r="AG13" s="224"/>
      <c r="AH13" s="234"/>
      <c r="AI13" s="235"/>
      <c r="AJ13" s="236"/>
      <c r="AK13" s="235"/>
      <c r="AL13" s="236"/>
      <c r="AM13" s="237"/>
      <c r="AN13" s="1"/>
      <c r="AO13" s="250"/>
      <c r="AP13" s="251"/>
      <c r="AQ13" s="251"/>
      <c r="AR13" s="251"/>
      <c r="AS13" s="251"/>
      <c r="AT13" s="252"/>
      <c r="AU13" s="1"/>
      <c r="AV13" s="1"/>
      <c r="AW13" s="1"/>
      <c r="AX13" s="1"/>
      <c r="AY13" s="1"/>
      <c r="AZ13" s="1"/>
      <c r="BA13" s="1"/>
      <c r="BB13" s="1"/>
      <c r="BC13" s="1"/>
      <c r="BD13" s="1"/>
      <c r="BE13" s="1"/>
      <c r="BF13" s="1"/>
      <c r="BG13" s="1"/>
      <c r="BH13" s="1"/>
      <c r="BI13" s="1"/>
    </row>
    <row r="14" spans="1:61" ht="15" customHeight="1">
      <c r="A14" s="1"/>
      <c r="B14" s="266"/>
      <c r="C14" s="168"/>
      <c r="D14" s="169"/>
      <c r="E14" s="257" t="s">
        <v>152</v>
      </c>
      <c r="F14" s="258"/>
      <c r="G14" s="258"/>
      <c r="H14" s="258"/>
      <c r="I14" s="258"/>
      <c r="J14" s="240" t="str">
        <f ca="1">IF(AND('Mapa final'!$J$11="Alta",'Mapa final'!$N$11="Leve"),CONCATENATE("R",'Mapa final'!$A$11),"")</f>
        <v/>
      </c>
      <c r="K14" s="232"/>
      <c r="L14" s="238" t="str">
        <f ca="1">IF(AND('Mapa final'!$J$17="Alta",'Mapa final'!$N$17="Leve"),CONCATENATE("R",'Mapa final'!$A$17),"")</f>
        <v/>
      </c>
      <c r="M14" s="232"/>
      <c r="N14" s="238" t="str">
        <f ca="1">IF(AND('Mapa final'!$J$23="Alta",'Mapa final'!$N$23="Leve"),CONCATENATE("R",'Mapa final'!$A$23),"")</f>
        <v/>
      </c>
      <c r="O14" s="239"/>
      <c r="P14" s="240" t="str">
        <f ca="1">IF(AND('Mapa final'!$J$11="Alta",'Mapa final'!$N$11="Menor"),CONCATENATE("R",'Mapa final'!$A$11),"")</f>
        <v/>
      </c>
      <c r="Q14" s="232"/>
      <c r="R14" s="238" t="str">
        <f ca="1">IF(AND('Mapa final'!$J$17="Alta",'Mapa final'!$N$17="Menor"),CONCATENATE("R",'Mapa final'!$A$17),"")</f>
        <v/>
      </c>
      <c r="S14" s="232"/>
      <c r="T14" s="238" t="str">
        <f ca="1">IF(AND('Mapa final'!$J$23="Alta",'Mapa final'!$N$23="Menor"),CONCATENATE("R",'Mapa final'!$A$23),"")</f>
        <v/>
      </c>
      <c r="U14" s="239"/>
      <c r="V14" s="231" t="str">
        <f ca="1">IF(AND('Mapa final'!$J$11="Alta",'Mapa final'!$N$11="Moderado"),CONCATENATE("R",'Mapa final'!$A$11),"")</f>
        <v/>
      </c>
      <c r="W14" s="232"/>
      <c r="X14" s="233" t="str">
        <f ca="1">IF(AND('Mapa final'!$J$17="Alta",'Mapa final'!$N$17="Moderado"),CONCATENATE("R",'Mapa final'!$A$17),"")</f>
        <v/>
      </c>
      <c r="Y14" s="232"/>
      <c r="Z14" s="233" t="str">
        <f ca="1">IF(AND('Mapa final'!$J$23="Alta",'Mapa final'!$N$23="Moderado"),CONCATENATE("R",'Mapa final'!$A$23),"")</f>
        <v/>
      </c>
      <c r="AA14" s="239"/>
      <c r="AB14" s="231" t="str">
        <f ca="1">IF(AND('Mapa final'!$J$11="Alta",'Mapa final'!$N$11="Mayor"),CONCATENATE("R",'Mapa final'!$A$11),"")</f>
        <v/>
      </c>
      <c r="AC14" s="232"/>
      <c r="AD14" s="233" t="str">
        <f ca="1">IF(AND('Mapa final'!$J$17="Alta",'Mapa final'!$N$17="Mayor"),CONCATENATE("R",'Mapa final'!$A$17),"")</f>
        <v/>
      </c>
      <c r="AE14" s="232"/>
      <c r="AF14" s="233" t="str">
        <f ca="1">IF(AND('Mapa final'!$J$23="Alta",'Mapa final'!$N$23="Mayor"),CONCATENATE("R",'Mapa final'!$A$23),"")</f>
        <v/>
      </c>
      <c r="AG14" s="239"/>
      <c r="AH14" s="241" t="str">
        <f ca="1">IF(AND('Mapa final'!$J$11="Alta",'Mapa final'!$N$11="Catastrófico"),CONCATENATE("R",'Mapa final'!$A$11),"")</f>
        <v/>
      </c>
      <c r="AI14" s="232"/>
      <c r="AJ14" s="242" t="str">
        <f ca="1">IF(AND('Mapa final'!$J$17="Alta",'Mapa final'!$N$17="Catastrófico"),CONCATENATE("R",'Mapa final'!$A$17),"")</f>
        <v/>
      </c>
      <c r="AK14" s="232"/>
      <c r="AL14" s="242" t="str">
        <f ca="1">IF(AND('Mapa final'!$J$23="Alta",'Mapa final'!$N$23="Catastrófico"),CONCATENATE("R",'Mapa final'!$A$23),"")</f>
        <v/>
      </c>
      <c r="AM14" s="239"/>
      <c r="AN14" s="1"/>
      <c r="AO14" s="254" t="s">
        <v>153</v>
      </c>
      <c r="AP14" s="246"/>
      <c r="AQ14" s="246"/>
      <c r="AR14" s="246"/>
      <c r="AS14" s="246"/>
      <c r="AT14" s="247"/>
      <c r="AU14" s="1"/>
      <c r="AV14" s="1"/>
      <c r="AW14" s="1"/>
      <c r="AX14" s="1"/>
      <c r="AY14" s="1"/>
      <c r="AZ14" s="1"/>
      <c r="BA14" s="1"/>
      <c r="BB14" s="1"/>
      <c r="BC14" s="1"/>
      <c r="BD14" s="1"/>
      <c r="BE14" s="1"/>
      <c r="BF14" s="1"/>
      <c r="BG14" s="1"/>
      <c r="BH14" s="1"/>
      <c r="BI14" s="1"/>
    </row>
    <row r="15" spans="1:61" ht="15" customHeight="1">
      <c r="A15" s="1"/>
      <c r="B15" s="266"/>
      <c r="C15" s="168"/>
      <c r="D15" s="169"/>
      <c r="E15" s="180"/>
      <c r="F15" s="168"/>
      <c r="G15" s="168"/>
      <c r="H15" s="168"/>
      <c r="I15" s="168"/>
      <c r="J15" s="227"/>
      <c r="K15" s="228"/>
      <c r="L15" s="223"/>
      <c r="M15" s="228"/>
      <c r="N15" s="223"/>
      <c r="O15" s="224"/>
      <c r="P15" s="227"/>
      <c r="Q15" s="228"/>
      <c r="R15" s="223"/>
      <c r="S15" s="228"/>
      <c r="T15" s="223"/>
      <c r="U15" s="224"/>
      <c r="V15" s="227"/>
      <c r="W15" s="228"/>
      <c r="X15" s="223"/>
      <c r="Y15" s="228"/>
      <c r="Z15" s="223"/>
      <c r="AA15" s="224"/>
      <c r="AB15" s="227"/>
      <c r="AC15" s="228"/>
      <c r="AD15" s="223"/>
      <c r="AE15" s="228"/>
      <c r="AF15" s="223"/>
      <c r="AG15" s="224"/>
      <c r="AH15" s="227"/>
      <c r="AI15" s="228"/>
      <c r="AJ15" s="223"/>
      <c r="AK15" s="228"/>
      <c r="AL15" s="223"/>
      <c r="AM15" s="224"/>
      <c r="AN15" s="1"/>
      <c r="AO15" s="248"/>
      <c r="AP15" s="168"/>
      <c r="AQ15" s="168"/>
      <c r="AR15" s="168"/>
      <c r="AS15" s="168"/>
      <c r="AT15" s="249"/>
      <c r="AU15" s="1"/>
      <c r="AV15" s="1"/>
      <c r="AW15" s="1"/>
      <c r="AX15" s="1"/>
      <c r="AY15" s="1"/>
      <c r="AZ15" s="1"/>
      <c r="BA15" s="1"/>
      <c r="BB15" s="1"/>
      <c r="BC15" s="1"/>
      <c r="BD15" s="1"/>
      <c r="BE15" s="1"/>
      <c r="BF15" s="1"/>
      <c r="BG15" s="1"/>
      <c r="BH15" s="1"/>
      <c r="BI15" s="1"/>
    </row>
    <row r="16" spans="1:61" ht="15" customHeight="1">
      <c r="A16" s="1"/>
      <c r="B16" s="266"/>
      <c r="C16" s="168"/>
      <c r="D16" s="169"/>
      <c r="E16" s="180"/>
      <c r="F16" s="168"/>
      <c r="G16" s="168"/>
      <c r="H16" s="168"/>
      <c r="I16" s="168"/>
      <c r="J16" s="244" t="str">
        <f ca="1">IF(AND('Mapa final'!$J$29="Alta",'Mapa final'!$N$29="Leve"),CONCATENATE("R",'Mapa final'!$A$29),"")</f>
        <v/>
      </c>
      <c r="K16" s="226"/>
      <c r="L16" s="243" t="str">
        <f ca="1">IF(AND('Mapa final'!$J$35="Alta",'Mapa final'!$N$35="Leve"),CONCATENATE("R",'Mapa final'!$A$35),"")</f>
        <v/>
      </c>
      <c r="M16" s="226"/>
      <c r="N16" s="243" t="e">
        <f>IF(AND('Mapa final'!#REF!="Alta",'Mapa final'!#REF!="Leve"),CONCATENATE("R",'Mapa final'!#REF!),"")</f>
        <v>#REF!</v>
      </c>
      <c r="O16" s="222"/>
      <c r="P16" s="244" t="str">
        <f ca="1">IF(AND('Mapa final'!$J$29="Alta",'Mapa final'!$N$29="Menor"),CONCATENATE("R",'Mapa final'!$A$29),"")</f>
        <v/>
      </c>
      <c r="Q16" s="226"/>
      <c r="R16" s="243" t="str">
        <f ca="1">IF(AND('Mapa final'!$J$35="Alta",'Mapa final'!$N$35="Menor"),CONCATENATE("R",'Mapa final'!$A$35),"")</f>
        <v/>
      </c>
      <c r="S16" s="226"/>
      <c r="T16" s="243" t="e">
        <f>IF(AND('Mapa final'!#REF!="Alta",'Mapa final'!#REF!="Menor"),CONCATENATE("R",'Mapa final'!#REF!),"")</f>
        <v>#REF!</v>
      </c>
      <c r="U16" s="222"/>
      <c r="V16" s="225" t="str">
        <f ca="1">IF(AND('Mapa final'!$J$29="Alta",'Mapa final'!$N$29="Moderado"),CONCATENATE("R",'Mapa final'!$A$29),"")</f>
        <v/>
      </c>
      <c r="W16" s="226"/>
      <c r="X16" s="221" t="str">
        <f ca="1">IF(AND('Mapa final'!$J$35="Alta",'Mapa final'!$N$35="Moderado"),CONCATENATE("R",'Mapa final'!$A$35),"")</f>
        <v/>
      </c>
      <c r="Y16" s="226"/>
      <c r="Z16" s="221" t="e">
        <f>IF(AND('Mapa final'!#REF!="Alta",'Mapa final'!#REF!="Moderado"),CONCATENATE("R",'Mapa final'!#REF!),"")</f>
        <v>#REF!</v>
      </c>
      <c r="AA16" s="222"/>
      <c r="AB16" s="225" t="str">
        <f ca="1">IF(AND('Mapa final'!$J$29="Alta",'Mapa final'!$N$29="Mayor"),CONCATENATE("R",'Mapa final'!$A$29),"")</f>
        <v/>
      </c>
      <c r="AC16" s="226"/>
      <c r="AD16" s="221" t="str">
        <f ca="1">IF(AND('Mapa final'!$J$35="Alta",'Mapa final'!$N$35="Mayor"),CONCATENATE("R",'Mapa final'!$A$35),"")</f>
        <v/>
      </c>
      <c r="AE16" s="226"/>
      <c r="AF16" s="221" t="e">
        <f>IF(AND('Mapa final'!#REF!="Alta",'Mapa final'!#REF!="Mayor"),CONCATENATE("R",'Mapa final'!#REF!),"")</f>
        <v>#REF!</v>
      </c>
      <c r="AG16" s="222"/>
      <c r="AH16" s="229" t="str">
        <f ca="1">IF(AND('Mapa final'!$J$29="Alta",'Mapa final'!$N$29="Catastrófico"),CONCATENATE("R",'Mapa final'!$A$29),"")</f>
        <v/>
      </c>
      <c r="AI16" s="226"/>
      <c r="AJ16" s="230" t="str">
        <f ca="1">IF(AND('Mapa final'!$J$35="Alta",'Mapa final'!$N$35="Catastrófico"),CONCATENATE("R",'Mapa final'!$A$35),"")</f>
        <v/>
      </c>
      <c r="AK16" s="226"/>
      <c r="AL16" s="230" t="e">
        <f>IF(AND('Mapa final'!#REF!="Alta",'Mapa final'!#REF!="Catastrófico"),CONCATENATE("R",'Mapa final'!#REF!),"")</f>
        <v>#REF!</v>
      </c>
      <c r="AM16" s="222"/>
      <c r="AN16" s="1"/>
      <c r="AO16" s="248"/>
      <c r="AP16" s="168"/>
      <c r="AQ16" s="168"/>
      <c r="AR16" s="168"/>
      <c r="AS16" s="168"/>
      <c r="AT16" s="249"/>
      <c r="AU16" s="1"/>
      <c r="AV16" s="1"/>
      <c r="AW16" s="1"/>
      <c r="AX16" s="1"/>
      <c r="AY16" s="1"/>
      <c r="AZ16" s="1"/>
      <c r="BA16" s="1"/>
      <c r="BB16" s="1"/>
      <c r="BC16" s="1"/>
      <c r="BD16" s="1"/>
      <c r="BE16" s="1"/>
      <c r="BF16" s="1"/>
      <c r="BG16" s="1"/>
      <c r="BH16" s="1"/>
      <c r="BI16" s="1"/>
    </row>
    <row r="17" spans="1:61" ht="15" customHeight="1">
      <c r="A17" s="1"/>
      <c r="B17" s="266"/>
      <c r="C17" s="168"/>
      <c r="D17" s="169"/>
      <c r="E17" s="180"/>
      <c r="F17" s="168"/>
      <c r="G17" s="168"/>
      <c r="H17" s="168"/>
      <c r="I17" s="168"/>
      <c r="J17" s="227"/>
      <c r="K17" s="228"/>
      <c r="L17" s="223"/>
      <c r="M17" s="228"/>
      <c r="N17" s="223"/>
      <c r="O17" s="224"/>
      <c r="P17" s="227"/>
      <c r="Q17" s="228"/>
      <c r="R17" s="223"/>
      <c r="S17" s="228"/>
      <c r="T17" s="223"/>
      <c r="U17" s="224"/>
      <c r="V17" s="227"/>
      <c r="W17" s="228"/>
      <c r="X17" s="223"/>
      <c r="Y17" s="228"/>
      <c r="Z17" s="223"/>
      <c r="AA17" s="224"/>
      <c r="AB17" s="227"/>
      <c r="AC17" s="228"/>
      <c r="AD17" s="223"/>
      <c r="AE17" s="228"/>
      <c r="AF17" s="223"/>
      <c r="AG17" s="224"/>
      <c r="AH17" s="227"/>
      <c r="AI17" s="228"/>
      <c r="AJ17" s="223"/>
      <c r="AK17" s="228"/>
      <c r="AL17" s="223"/>
      <c r="AM17" s="224"/>
      <c r="AN17" s="1"/>
      <c r="AO17" s="248"/>
      <c r="AP17" s="168"/>
      <c r="AQ17" s="168"/>
      <c r="AR17" s="168"/>
      <c r="AS17" s="168"/>
      <c r="AT17" s="249"/>
      <c r="AU17" s="1"/>
      <c r="AV17" s="1"/>
      <c r="AW17" s="1"/>
      <c r="AX17" s="1"/>
      <c r="AY17" s="1"/>
      <c r="AZ17" s="1"/>
      <c r="BA17" s="1"/>
      <c r="BB17" s="1"/>
      <c r="BC17" s="1"/>
      <c r="BD17" s="1"/>
      <c r="BE17" s="1"/>
      <c r="BF17" s="1"/>
      <c r="BG17" s="1"/>
      <c r="BH17" s="1"/>
      <c r="BI17" s="1"/>
    </row>
    <row r="18" spans="1:61" ht="15" customHeight="1">
      <c r="A18" s="1"/>
      <c r="B18" s="266"/>
      <c r="C18" s="168"/>
      <c r="D18" s="169"/>
      <c r="E18" s="180"/>
      <c r="F18" s="168"/>
      <c r="G18" s="168"/>
      <c r="H18" s="168"/>
      <c r="I18" s="168"/>
      <c r="J18" s="244" t="e">
        <f>IF(AND('Mapa final'!#REF!="Alta",'Mapa final'!#REF!="Leve"),CONCATENATE("R",'Mapa final'!#REF!),"")</f>
        <v>#REF!</v>
      </c>
      <c r="K18" s="226"/>
      <c r="L18" s="243" t="e">
        <f>IF(AND('Mapa final'!#REF!="Alta",'Mapa final'!#REF!="Leve"),CONCATENATE("R",'Mapa final'!#REF!),"")</f>
        <v>#REF!</v>
      </c>
      <c r="M18" s="226"/>
      <c r="N18" s="243" t="e">
        <f>IF(AND('Mapa final'!#REF!="Alta",'Mapa final'!#REF!="Leve"),CONCATENATE("R",'Mapa final'!#REF!),"")</f>
        <v>#REF!</v>
      </c>
      <c r="O18" s="222"/>
      <c r="P18" s="244" t="e">
        <f>IF(AND('Mapa final'!#REF!="Alta",'Mapa final'!#REF!="Menor"),CONCATENATE("R",'Mapa final'!#REF!),"")</f>
        <v>#REF!</v>
      </c>
      <c r="Q18" s="226"/>
      <c r="R18" s="243" t="e">
        <f>IF(AND('Mapa final'!#REF!="Alta",'Mapa final'!#REF!="Menor"),CONCATENATE("R",'Mapa final'!#REF!),"")</f>
        <v>#REF!</v>
      </c>
      <c r="S18" s="226"/>
      <c r="T18" s="243" t="e">
        <f>IF(AND('Mapa final'!#REF!="Alta",'Mapa final'!#REF!="Menor"),CONCATENATE("R",'Mapa final'!#REF!),"")</f>
        <v>#REF!</v>
      </c>
      <c r="U18" s="222"/>
      <c r="V18" s="225" t="e">
        <f>IF(AND('Mapa final'!#REF!="Alta",'Mapa final'!#REF!="Moderado"),CONCATENATE("R",'Mapa final'!#REF!),"")</f>
        <v>#REF!</v>
      </c>
      <c r="W18" s="226"/>
      <c r="X18" s="221" t="e">
        <f>IF(AND('Mapa final'!#REF!="Alta",'Mapa final'!#REF!="Moderado"),CONCATENATE("R",'Mapa final'!#REF!),"")</f>
        <v>#REF!</v>
      </c>
      <c r="Y18" s="226"/>
      <c r="Z18" s="221" t="e">
        <f>IF(AND('Mapa final'!#REF!="Alta",'Mapa final'!#REF!="Moderado"),CONCATENATE("R",'Mapa final'!#REF!),"")</f>
        <v>#REF!</v>
      </c>
      <c r="AA18" s="222"/>
      <c r="AB18" s="225" t="e">
        <f>IF(AND('Mapa final'!#REF!="Alta",'Mapa final'!#REF!="Mayor"),CONCATENATE("R",'Mapa final'!#REF!),"")</f>
        <v>#REF!</v>
      </c>
      <c r="AC18" s="226"/>
      <c r="AD18" s="221" t="e">
        <f>IF(AND('Mapa final'!#REF!="Alta",'Mapa final'!#REF!="Mayor"),CONCATENATE("R",'Mapa final'!#REF!),"")</f>
        <v>#REF!</v>
      </c>
      <c r="AE18" s="226"/>
      <c r="AF18" s="221" t="e">
        <f>IF(AND('Mapa final'!#REF!="Alta",'Mapa final'!#REF!="Mayor"),CONCATENATE("R",'Mapa final'!#REF!),"")</f>
        <v>#REF!</v>
      </c>
      <c r="AG18" s="222"/>
      <c r="AH18" s="229" t="e">
        <f>IF(AND('Mapa final'!#REF!="Alta",'Mapa final'!#REF!="Catastrófico"),CONCATENATE("R",'Mapa final'!#REF!),"")</f>
        <v>#REF!</v>
      </c>
      <c r="AI18" s="226"/>
      <c r="AJ18" s="230" t="e">
        <f>IF(AND('Mapa final'!#REF!="Alta",'Mapa final'!#REF!="Catastrófico"),CONCATENATE("R",'Mapa final'!#REF!),"")</f>
        <v>#REF!</v>
      </c>
      <c r="AK18" s="226"/>
      <c r="AL18" s="230" t="e">
        <f>IF(AND('Mapa final'!#REF!="Alta",'Mapa final'!#REF!="Catastrófico"),CONCATENATE("R",'Mapa final'!#REF!),"")</f>
        <v>#REF!</v>
      </c>
      <c r="AM18" s="222"/>
      <c r="AN18" s="1"/>
      <c r="AO18" s="248"/>
      <c r="AP18" s="168"/>
      <c r="AQ18" s="168"/>
      <c r="AR18" s="168"/>
      <c r="AS18" s="168"/>
      <c r="AT18" s="249"/>
      <c r="AU18" s="1"/>
      <c r="AV18" s="1"/>
      <c r="AW18" s="1"/>
      <c r="AX18" s="1"/>
      <c r="AY18" s="1"/>
      <c r="AZ18" s="1"/>
      <c r="BA18" s="1"/>
      <c r="BB18" s="1"/>
      <c r="BC18" s="1"/>
      <c r="BD18" s="1"/>
      <c r="BE18" s="1"/>
      <c r="BF18" s="1"/>
      <c r="BG18" s="1"/>
      <c r="BH18" s="1"/>
      <c r="BI18" s="1"/>
    </row>
    <row r="19" spans="1:61" ht="15" customHeight="1">
      <c r="A19" s="1"/>
      <c r="B19" s="266"/>
      <c r="C19" s="168"/>
      <c r="D19" s="169"/>
      <c r="E19" s="180"/>
      <c r="F19" s="168"/>
      <c r="G19" s="168"/>
      <c r="H19" s="168"/>
      <c r="I19" s="168"/>
      <c r="J19" s="227"/>
      <c r="K19" s="228"/>
      <c r="L19" s="223"/>
      <c r="M19" s="228"/>
      <c r="N19" s="223"/>
      <c r="O19" s="224"/>
      <c r="P19" s="227"/>
      <c r="Q19" s="228"/>
      <c r="R19" s="223"/>
      <c r="S19" s="228"/>
      <c r="T19" s="223"/>
      <c r="U19" s="224"/>
      <c r="V19" s="227"/>
      <c r="W19" s="228"/>
      <c r="X19" s="223"/>
      <c r="Y19" s="228"/>
      <c r="Z19" s="223"/>
      <c r="AA19" s="224"/>
      <c r="AB19" s="227"/>
      <c r="AC19" s="228"/>
      <c r="AD19" s="223"/>
      <c r="AE19" s="228"/>
      <c r="AF19" s="223"/>
      <c r="AG19" s="224"/>
      <c r="AH19" s="227"/>
      <c r="AI19" s="228"/>
      <c r="AJ19" s="223"/>
      <c r="AK19" s="228"/>
      <c r="AL19" s="223"/>
      <c r="AM19" s="224"/>
      <c r="AN19" s="1"/>
      <c r="AO19" s="248"/>
      <c r="AP19" s="168"/>
      <c r="AQ19" s="168"/>
      <c r="AR19" s="168"/>
      <c r="AS19" s="168"/>
      <c r="AT19" s="249"/>
      <c r="AU19" s="1"/>
      <c r="AV19" s="1"/>
      <c r="AW19" s="1"/>
      <c r="AX19" s="1"/>
      <c r="AY19" s="1"/>
      <c r="AZ19" s="1"/>
      <c r="BA19" s="1"/>
      <c r="BB19" s="1"/>
      <c r="BC19" s="1"/>
      <c r="BD19" s="1"/>
      <c r="BE19" s="1"/>
      <c r="BF19" s="1"/>
      <c r="BG19" s="1"/>
      <c r="BH19" s="1"/>
      <c r="BI19" s="1"/>
    </row>
    <row r="20" spans="1:61" ht="15" customHeight="1">
      <c r="A20" s="1"/>
      <c r="B20" s="266"/>
      <c r="C20" s="168"/>
      <c r="D20" s="169"/>
      <c r="E20" s="180"/>
      <c r="F20" s="168"/>
      <c r="G20" s="168"/>
      <c r="H20" s="168"/>
      <c r="I20" s="168"/>
      <c r="J20" s="244" t="e">
        <f>IF(AND('Mapa final'!#REF!="Alta",'Mapa final'!#REF!="Leve"),CONCATENATE("R",'Mapa final'!#REF!),"")</f>
        <v>#REF!</v>
      </c>
      <c r="K20" s="226"/>
      <c r="L20" s="243" t="str">
        <f>IF(AND('Mapa final'!$J$41="Alta",'Mapa final'!$N$41="Leve"),CONCATENATE("R",'Mapa final'!$A$41),"")</f>
        <v/>
      </c>
      <c r="M20" s="226"/>
      <c r="N20" s="243" t="str">
        <f>IF(AND('Mapa final'!$J$47="Alta",'Mapa final'!$N$47="Leve"),CONCATENATE("R",'Mapa final'!$A$47),"")</f>
        <v/>
      </c>
      <c r="O20" s="222"/>
      <c r="P20" s="244" t="e">
        <f>IF(AND('Mapa final'!#REF!="Alta",'Mapa final'!#REF!="Menor"),CONCATENATE("R",'Mapa final'!#REF!),"")</f>
        <v>#REF!</v>
      </c>
      <c r="Q20" s="226"/>
      <c r="R20" s="243" t="str">
        <f>IF(AND('Mapa final'!$J$41="Alta",'Mapa final'!$N$41="Menor"),CONCATENATE("R",'Mapa final'!$A$41),"")</f>
        <v/>
      </c>
      <c r="S20" s="226"/>
      <c r="T20" s="243" t="str">
        <f>IF(AND('Mapa final'!$J$47="Alta",'Mapa final'!$N$47="Menor"),CONCATENATE("R",'Mapa final'!$A$47),"")</f>
        <v/>
      </c>
      <c r="U20" s="222"/>
      <c r="V20" s="225" t="e">
        <f>IF(AND('Mapa final'!#REF!="Alta",'Mapa final'!#REF!="Moderado"),CONCATENATE("R",'Mapa final'!#REF!),"")</f>
        <v>#REF!</v>
      </c>
      <c r="W20" s="226"/>
      <c r="X20" s="221" t="str">
        <f>IF(AND('Mapa final'!$J$41="Alta",'Mapa final'!$N$41="Moderado"),CONCATENATE("R",'Mapa final'!$A$41),"")</f>
        <v/>
      </c>
      <c r="Y20" s="226"/>
      <c r="Z20" s="221" t="str">
        <f>IF(AND('Mapa final'!$J$47="Alta",'Mapa final'!$N$47="Moderado"),CONCATENATE("R",'Mapa final'!$A$47),"")</f>
        <v/>
      </c>
      <c r="AA20" s="222"/>
      <c r="AB20" s="225" t="e">
        <f>IF(AND('Mapa final'!#REF!="Alta",'Mapa final'!#REF!="Mayor"),CONCATENATE("R",'Mapa final'!#REF!),"")</f>
        <v>#REF!</v>
      </c>
      <c r="AC20" s="226"/>
      <c r="AD20" s="221" t="str">
        <f>IF(AND('Mapa final'!$J$41="Alta",'Mapa final'!$N$41="Mayor"),CONCATENATE("R",'Mapa final'!$A$41),"")</f>
        <v/>
      </c>
      <c r="AE20" s="226"/>
      <c r="AF20" s="221" t="str">
        <f>IF(AND('Mapa final'!$J$47="Alta",'Mapa final'!$N$47="Mayor"),CONCATENATE("R",'Mapa final'!$A$47),"")</f>
        <v/>
      </c>
      <c r="AG20" s="222"/>
      <c r="AH20" s="229" t="e">
        <f>IF(AND('Mapa final'!#REF!="Alta",'Mapa final'!#REF!="Catastrófico"),CONCATENATE("R",'Mapa final'!#REF!),"")</f>
        <v>#REF!</v>
      </c>
      <c r="AI20" s="226"/>
      <c r="AJ20" s="230" t="str">
        <f>IF(AND('Mapa final'!$J$41="Alta",'Mapa final'!$N$41="Catastrófico"),CONCATENATE("R",'Mapa final'!$A$41),"")</f>
        <v/>
      </c>
      <c r="AK20" s="226"/>
      <c r="AL20" s="230" t="str">
        <f>IF(AND('Mapa final'!$J$47="Alta",'Mapa final'!$N$47="Catastrófico"),CONCATENATE("R",'Mapa final'!$A$47),"")</f>
        <v/>
      </c>
      <c r="AM20" s="222"/>
      <c r="AN20" s="1"/>
      <c r="AO20" s="248"/>
      <c r="AP20" s="168"/>
      <c r="AQ20" s="168"/>
      <c r="AR20" s="168"/>
      <c r="AS20" s="168"/>
      <c r="AT20" s="249"/>
      <c r="AU20" s="1"/>
      <c r="AV20" s="1"/>
      <c r="AW20" s="1"/>
      <c r="AX20" s="1"/>
      <c r="AY20" s="1"/>
      <c r="AZ20" s="1"/>
      <c r="BA20" s="1"/>
      <c r="BB20" s="1"/>
      <c r="BC20" s="1"/>
      <c r="BD20" s="1"/>
      <c r="BE20" s="1"/>
      <c r="BF20" s="1"/>
      <c r="BG20" s="1"/>
      <c r="BH20" s="1"/>
      <c r="BI20" s="1"/>
    </row>
    <row r="21" spans="1:61" ht="15.75" customHeight="1">
      <c r="A21" s="1"/>
      <c r="B21" s="266"/>
      <c r="C21" s="168"/>
      <c r="D21" s="169"/>
      <c r="E21" s="234"/>
      <c r="F21" s="259"/>
      <c r="G21" s="259"/>
      <c r="H21" s="259"/>
      <c r="I21" s="259"/>
      <c r="J21" s="234"/>
      <c r="K21" s="235"/>
      <c r="L21" s="236"/>
      <c r="M21" s="235"/>
      <c r="N21" s="236"/>
      <c r="O21" s="237"/>
      <c r="P21" s="234"/>
      <c r="Q21" s="235"/>
      <c r="R21" s="236"/>
      <c r="S21" s="235"/>
      <c r="T21" s="236"/>
      <c r="U21" s="237"/>
      <c r="V21" s="234"/>
      <c r="W21" s="235"/>
      <c r="X21" s="236"/>
      <c r="Y21" s="235"/>
      <c r="Z21" s="236"/>
      <c r="AA21" s="237"/>
      <c r="AB21" s="234"/>
      <c r="AC21" s="235"/>
      <c r="AD21" s="236"/>
      <c r="AE21" s="235"/>
      <c r="AF21" s="236"/>
      <c r="AG21" s="237"/>
      <c r="AH21" s="234"/>
      <c r="AI21" s="235"/>
      <c r="AJ21" s="236"/>
      <c r="AK21" s="235"/>
      <c r="AL21" s="236"/>
      <c r="AM21" s="237"/>
      <c r="AN21" s="1"/>
      <c r="AO21" s="250"/>
      <c r="AP21" s="251"/>
      <c r="AQ21" s="251"/>
      <c r="AR21" s="251"/>
      <c r="AS21" s="251"/>
      <c r="AT21" s="252"/>
      <c r="AU21" s="1"/>
      <c r="AV21" s="1"/>
      <c r="AW21" s="1"/>
      <c r="AX21" s="1"/>
      <c r="AY21" s="1"/>
      <c r="AZ21" s="1"/>
      <c r="BA21" s="1"/>
      <c r="BB21" s="1"/>
      <c r="BC21" s="1"/>
      <c r="BD21" s="1"/>
      <c r="BE21" s="1"/>
      <c r="BF21" s="1"/>
      <c r="BG21" s="1"/>
      <c r="BH21" s="1"/>
      <c r="BI21" s="1"/>
    </row>
    <row r="22" spans="1:61" ht="14.25" customHeight="1">
      <c r="A22" s="1"/>
      <c r="B22" s="266"/>
      <c r="C22" s="168"/>
      <c r="D22" s="169"/>
      <c r="E22" s="257" t="s">
        <v>154</v>
      </c>
      <c r="F22" s="258"/>
      <c r="G22" s="258"/>
      <c r="H22" s="258"/>
      <c r="I22" s="239"/>
      <c r="J22" s="240" t="str">
        <f ca="1">IF(AND('Mapa final'!$J$11="Media",'Mapa final'!$N$11="Leve"),CONCATENATE("R",'Mapa final'!$A$11),"")</f>
        <v/>
      </c>
      <c r="K22" s="232"/>
      <c r="L22" s="238" t="str">
        <f ca="1">IF(AND('Mapa final'!$J$17="Media",'Mapa final'!$N$17="Leve"),CONCATENATE("R",'Mapa final'!$A$17),"")</f>
        <v/>
      </c>
      <c r="M22" s="232"/>
      <c r="N22" s="238" t="str">
        <f ca="1">IF(AND('Mapa final'!$J$23="Media",'Mapa final'!$N$23="Leve"),CONCATENATE("R",'Mapa final'!$A$23),"")</f>
        <v/>
      </c>
      <c r="O22" s="239"/>
      <c r="P22" s="240" t="str">
        <f ca="1">IF(AND('Mapa final'!$J$11="Media",'Mapa final'!$N$11="Menor"),CONCATENATE("R",'Mapa final'!$A$11),"")</f>
        <v/>
      </c>
      <c r="Q22" s="232"/>
      <c r="R22" s="238" t="str">
        <f ca="1">IF(AND('Mapa final'!$J$17="Media",'Mapa final'!$N$17="Menor"),CONCATENATE("R",'Mapa final'!$A$17),"")</f>
        <v/>
      </c>
      <c r="S22" s="232"/>
      <c r="T22" s="238" t="str">
        <f ca="1">IF(AND('Mapa final'!$J$23="Media",'Mapa final'!$N$23="Menor"),CONCATENATE("R",'Mapa final'!$A$23),"")</f>
        <v/>
      </c>
      <c r="U22" s="239"/>
      <c r="V22" s="240" t="str">
        <f ca="1">IF(AND('Mapa final'!$J$11="Media",'Mapa final'!$N$11="Moderado"),CONCATENATE("R",'Mapa final'!$A$11),"")</f>
        <v/>
      </c>
      <c r="W22" s="232"/>
      <c r="X22" s="238" t="str">
        <f ca="1">IF(AND('Mapa final'!$J$17="Media",'Mapa final'!$N$17="Moderado"),CONCATENATE("R",'Mapa final'!$A$17),"")</f>
        <v/>
      </c>
      <c r="Y22" s="232"/>
      <c r="Z22" s="238" t="str">
        <f ca="1">IF(AND('Mapa final'!$J$23="Media",'Mapa final'!$N$23="Moderado"),CONCATENATE("R",'Mapa final'!$A$23),"")</f>
        <v>R3</v>
      </c>
      <c r="AA22" s="239"/>
      <c r="AB22" s="231" t="str">
        <f ca="1">IF(AND('Mapa final'!$J$11="Media",'Mapa final'!$N$11="Mayor"),CONCATENATE("R",'Mapa final'!$A$11),"")</f>
        <v/>
      </c>
      <c r="AC22" s="232"/>
      <c r="AD22" s="233" t="str">
        <f ca="1">IF(AND('Mapa final'!$J$17="Media",'Mapa final'!$N$17="Mayor"),CONCATENATE("R",'Mapa final'!$A$17),"")</f>
        <v/>
      </c>
      <c r="AE22" s="232"/>
      <c r="AF22" s="233" t="str">
        <f ca="1">IF(AND('Mapa final'!$J$23="Media",'Mapa final'!$N$23="Mayor"),CONCATENATE("R",'Mapa final'!$A$23),"")</f>
        <v/>
      </c>
      <c r="AG22" s="239"/>
      <c r="AH22" s="241" t="str">
        <f ca="1">IF(AND('Mapa final'!$J$11="Media",'Mapa final'!$N$11="Catastrófico"),CONCATENATE("R",'Mapa final'!$A$11),"")</f>
        <v/>
      </c>
      <c r="AI22" s="232"/>
      <c r="AJ22" s="242" t="str">
        <f ca="1">IF(AND('Mapa final'!$J$17="Media",'Mapa final'!$N$17="Catastrófico"),CONCATENATE("R",'Mapa final'!$A$17),"")</f>
        <v/>
      </c>
      <c r="AK22" s="232"/>
      <c r="AL22" s="242" t="str">
        <f ca="1">IF(AND('Mapa final'!$J$23="Media",'Mapa final'!$N$23="Catastrófico"),CONCATENATE("R",'Mapa final'!$A$23),"")</f>
        <v/>
      </c>
      <c r="AM22" s="239"/>
      <c r="AN22" s="1"/>
      <c r="AO22" s="255" t="s">
        <v>155</v>
      </c>
      <c r="AP22" s="246"/>
      <c r="AQ22" s="246"/>
      <c r="AR22" s="246"/>
      <c r="AS22" s="246"/>
      <c r="AT22" s="247"/>
      <c r="AU22" s="1"/>
      <c r="AV22" s="1"/>
      <c r="AW22" s="1"/>
      <c r="AX22" s="1"/>
      <c r="AY22" s="1"/>
      <c r="AZ22" s="1"/>
      <c r="BA22" s="1"/>
      <c r="BB22" s="1"/>
      <c r="BC22" s="1"/>
      <c r="BD22" s="1"/>
      <c r="BE22" s="1"/>
      <c r="BF22" s="1"/>
      <c r="BG22" s="1"/>
      <c r="BH22" s="1"/>
      <c r="BI22" s="1"/>
    </row>
    <row r="23" spans="1:61" ht="14.25" customHeight="1">
      <c r="A23" s="1"/>
      <c r="B23" s="266"/>
      <c r="C23" s="168"/>
      <c r="D23" s="169"/>
      <c r="E23" s="180"/>
      <c r="F23" s="168"/>
      <c r="G23" s="168"/>
      <c r="H23" s="168"/>
      <c r="I23" s="169"/>
      <c r="J23" s="227"/>
      <c r="K23" s="228"/>
      <c r="L23" s="223"/>
      <c r="M23" s="228"/>
      <c r="N23" s="223"/>
      <c r="O23" s="224"/>
      <c r="P23" s="227"/>
      <c r="Q23" s="228"/>
      <c r="R23" s="223"/>
      <c r="S23" s="228"/>
      <c r="T23" s="223"/>
      <c r="U23" s="224"/>
      <c r="V23" s="227"/>
      <c r="W23" s="228"/>
      <c r="X23" s="223"/>
      <c r="Y23" s="228"/>
      <c r="Z23" s="223"/>
      <c r="AA23" s="224"/>
      <c r="AB23" s="227"/>
      <c r="AC23" s="228"/>
      <c r="AD23" s="223"/>
      <c r="AE23" s="228"/>
      <c r="AF23" s="223"/>
      <c r="AG23" s="224"/>
      <c r="AH23" s="227"/>
      <c r="AI23" s="228"/>
      <c r="AJ23" s="223"/>
      <c r="AK23" s="228"/>
      <c r="AL23" s="223"/>
      <c r="AM23" s="224"/>
      <c r="AN23" s="1"/>
      <c r="AO23" s="248"/>
      <c r="AP23" s="168"/>
      <c r="AQ23" s="168"/>
      <c r="AR23" s="168"/>
      <c r="AS23" s="168"/>
      <c r="AT23" s="249"/>
      <c r="AU23" s="1"/>
      <c r="AV23" s="1"/>
      <c r="AW23" s="1"/>
      <c r="AX23" s="1"/>
      <c r="AY23" s="1"/>
      <c r="AZ23" s="1"/>
      <c r="BA23" s="1"/>
      <c r="BB23" s="1"/>
      <c r="BC23" s="1"/>
      <c r="BD23" s="1"/>
      <c r="BE23" s="1"/>
      <c r="BF23" s="1"/>
      <c r="BG23" s="1"/>
      <c r="BH23" s="1"/>
      <c r="BI23" s="1"/>
    </row>
    <row r="24" spans="1:61" ht="14.25" customHeight="1">
      <c r="A24" s="1"/>
      <c r="B24" s="266"/>
      <c r="C24" s="168"/>
      <c r="D24" s="169"/>
      <c r="E24" s="180"/>
      <c r="F24" s="168"/>
      <c r="G24" s="168"/>
      <c r="H24" s="168"/>
      <c r="I24" s="169"/>
      <c r="J24" s="244" t="str">
        <f ca="1">IF(AND('Mapa final'!$J$29="Media",'Mapa final'!$N$29="Leve"),CONCATENATE("R",'Mapa final'!$A$29),"")</f>
        <v/>
      </c>
      <c r="K24" s="226"/>
      <c r="L24" s="243" t="str">
        <f ca="1">IF(AND('Mapa final'!$J$35="Media",'Mapa final'!$N$35="Leve"),CONCATENATE("R",'Mapa final'!$A$35),"")</f>
        <v/>
      </c>
      <c r="M24" s="226"/>
      <c r="N24" s="243" t="e">
        <f>IF(AND('Mapa final'!#REF!="Media",'Mapa final'!#REF!="Leve"),CONCATENATE("R",'Mapa final'!#REF!),"")</f>
        <v>#REF!</v>
      </c>
      <c r="O24" s="222"/>
      <c r="P24" s="244" t="str">
        <f ca="1">IF(AND('Mapa final'!$J$29="Media",'Mapa final'!$N$29="Menor"),CONCATENATE("R",'Mapa final'!$A$29),"")</f>
        <v/>
      </c>
      <c r="Q24" s="226"/>
      <c r="R24" s="243" t="str">
        <f ca="1">IF(AND('Mapa final'!$J$35="Media",'Mapa final'!$N$35="Menor"),CONCATENATE("R",'Mapa final'!$A$35),"")</f>
        <v/>
      </c>
      <c r="S24" s="226"/>
      <c r="T24" s="243" t="e">
        <f>IF(AND('Mapa final'!#REF!="Media",'Mapa final'!#REF!="Menor"),CONCATENATE("R",'Mapa final'!#REF!),"")</f>
        <v>#REF!</v>
      </c>
      <c r="U24" s="222"/>
      <c r="V24" s="244" t="str">
        <f ca="1">IF(AND('Mapa final'!$J$29="Media",'Mapa final'!$N$29="Moderado"),CONCATENATE("R",'Mapa final'!$A$29),"")</f>
        <v>R4</v>
      </c>
      <c r="W24" s="226"/>
      <c r="X24" s="243" t="str">
        <f ca="1">IF(AND('Mapa final'!$J$35="Media",'Mapa final'!$N$35="Moderado"),CONCATENATE("R",'Mapa final'!$A$35),"")</f>
        <v/>
      </c>
      <c r="Y24" s="226"/>
      <c r="Z24" s="243" t="e">
        <f>IF(AND('Mapa final'!#REF!="Media",'Mapa final'!#REF!="Moderado"),CONCATENATE("R",'Mapa final'!#REF!),"")</f>
        <v>#REF!</v>
      </c>
      <c r="AA24" s="222"/>
      <c r="AB24" s="225" t="str">
        <f ca="1">IF(AND('Mapa final'!$J$29="Media",'Mapa final'!$N$29="Mayor"),CONCATENATE("R",'Mapa final'!$A$29),"")</f>
        <v/>
      </c>
      <c r="AC24" s="226"/>
      <c r="AD24" s="221" t="str">
        <f ca="1">IF(AND('Mapa final'!$J$35="Media",'Mapa final'!$N$35="Mayor"),CONCATENATE("R",'Mapa final'!$A$35),"")</f>
        <v/>
      </c>
      <c r="AE24" s="226"/>
      <c r="AF24" s="221" t="e">
        <f>IF(AND('Mapa final'!#REF!="Media",'Mapa final'!#REF!="Mayor"),CONCATENATE("R",'Mapa final'!#REF!),"")</f>
        <v>#REF!</v>
      </c>
      <c r="AG24" s="222"/>
      <c r="AH24" s="229" t="str">
        <f ca="1">IF(AND('Mapa final'!$J$29="Media",'Mapa final'!$N$29="Catastrófico"),CONCATENATE("R",'Mapa final'!$A$29),"")</f>
        <v/>
      </c>
      <c r="AI24" s="226"/>
      <c r="AJ24" s="230" t="str">
        <f ca="1">IF(AND('Mapa final'!$J$35="Media",'Mapa final'!$N$35="Catastrófico"),CONCATENATE("R",'Mapa final'!$A$35),"")</f>
        <v/>
      </c>
      <c r="AK24" s="226"/>
      <c r="AL24" s="230" t="e">
        <f>IF(AND('Mapa final'!#REF!="Media",'Mapa final'!#REF!="Catastrófico"),CONCATENATE("R",'Mapa final'!#REF!),"")</f>
        <v>#REF!</v>
      </c>
      <c r="AM24" s="222"/>
      <c r="AN24" s="1"/>
      <c r="AO24" s="248"/>
      <c r="AP24" s="168"/>
      <c r="AQ24" s="168"/>
      <c r="AR24" s="168"/>
      <c r="AS24" s="168"/>
      <c r="AT24" s="249"/>
      <c r="AU24" s="1"/>
      <c r="AV24" s="1"/>
      <c r="AW24" s="1"/>
      <c r="AX24" s="1"/>
      <c r="AY24" s="1"/>
      <c r="AZ24" s="1"/>
      <c r="BA24" s="1"/>
      <c r="BB24" s="1"/>
      <c r="BC24" s="1"/>
      <c r="BD24" s="1"/>
      <c r="BE24" s="1"/>
      <c r="BF24" s="1"/>
      <c r="BG24" s="1"/>
      <c r="BH24" s="1"/>
      <c r="BI24" s="1"/>
    </row>
    <row r="25" spans="1:61" ht="14.25" customHeight="1">
      <c r="A25" s="1"/>
      <c r="B25" s="266"/>
      <c r="C25" s="168"/>
      <c r="D25" s="169"/>
      <c r="E25" s="180"/>
      <c r="F25" s="168"/>
      <c r="G25" s="168"/>
      <c r="H25" s="168"/>
      <c r="I25" s="169"/>
      <c r="J25" s="227"/>
      <c r="K25" s="228"/>
      <c r="L25" s="223"/>
      <c r="M25" s="228"/>
      <c r="N25" s="223"/>
      <c r="O25" s="224"/>
      <c r="P25" s="227"/>
      <c r="Q25" s="228"/>
      <c r="R25" s="223"/>
      <c r="S25" s="228"/>
      <c r="T25" s="223"/>
      <c r="U25" s="224"/>
      <c r="V25" s="227"/>
      <c r="W25" s="228"/>
      <c r="X25" s="223"/>
      <c r="Y25" s="228"/>
      <c r="Z25" s="223"/>
      <c r="AA25" s="224"/>
      <c r="AB25" s="227"/>
      <c r="AC25" s="228"/>
      <c r="AD25" s="223"/>
      <c r="AE25" s="228"/>
      <c r="AF25" s="223"/>
      <c r="AG25" s="224"/>
      <c r="AH25" s="227"/>
      <c r="AI25" s="228"/>
      <c r="AJ25" s="223"/>
      <c r="AK25" s="228"/>
      <c r="AL25" s="223"/>
      <c r="AM25" s="224"/>
      <c r="AN25" s="1"/>
      <c r="AO25" s="248"/>
      <c r="AP25" s="168"/>
      <c r="AQ25" s="168"/>
      <c r="AR25" s="168"/>
      <c r="AS25" s="168"/>
      <c r="AT25" s="249"/>
      <c r="AU25" s="1"/>
      <c r="AV25" s="1"/>
      <c r="AW25" s="1"/>
      <c r="AX25" s="1"/>
      <c r="AY25" s="1"/>
      <c r="AZ25" s="1"/>
      <c r="BA25" s="1"/>
      <c r="BB25" s="1"/>
      <c r="BC25" s="1"/>
      <c r="BD25" s="1"/>
      <c r="BE25" s="1"/>
      <c r="BF25" s="1"/>
      <c r="BG25" s="1"/>
      <c r="BH25" s="1"/>
      <c r="BI25" s="1"/>
    </row>
    <row r="26" spans="1:61" ht="14.25" customHeight="1">
      <c r="A26" s="1"/>
      <c r="B26" s="266"/>
      <c r="C26" s="168"/>
      <c r="D26" s="169"/>
      <c r="E26" s="180"/>
      <c r="F26" s="168"/>
      <c r="G26" s="168"/>
      <c r="H26" s="168"/>
      <c r="I26" s="169"/>
      <c r="J26" s="244" t="e">
        <f>IF(AND('Mapa final'!#REF!="Media",'Mapa final'!#REF!="Leve"),CONCATENATE("R",'Mapa final'!#REF!),"")</f>
        <v>#REF!</v>
      </c>
      <c r="K26" s="226"/>
      <c r="L26" s="243" t="e">
        <f>IF(AND('Mapa final'!#REF!="Media",'Mapa final'!#REF!="Leve"),CONCATENATE("R",'Mapa final'!#REF!),"")</f>
        <v>#REF!</v>
      </c>
      <c r="M26" s="226"/>
      <c r="N26" s="243" t="e">
        <f>IF(AND('Mapa final'!#REF!="Media",'Mapa final'!#REF!="Leve"),CONCATENATE("R",'Mapa final'!#REF!),"")</f>
        <v>#REF!</v>
      </c>
      <c r="O26" s="222"/>
      <c r="P26" s="244" t="e">
        <f>IF(AND('Mapa final'!#REF!="Media",'Mapa final'!#REF!="Menor"),CONCATENATE("R",'Mapa final'!#REF!),"")</f>
        <v>#REF!</v>
      </c>
      <c r="Q26" s="226"/>
      <c r="R26" s="243" t="e">
        <f>IF(AND('Mapa final'!#REF!="Media",'Mapa final'!#REF!="Menor"),CONCATENATE("R",'Mapa final'!#REF!),"")</f>
        <v>#REF!</v>
      </c>
      <c r="S26" s="226"/>
      <c r="T26" s="243" t="e">
        <f>IF(AND('Mapa final'!#REF!="Media",'Mapa final'!#REF!="Menor"),CONCATENATE("R",'Mapa final'!#REF!),"")</f>
        <v>#REF!</v>
      </c>
      <c r="U26" s="222"/>
      <c r="V26" s="244" t="e">
        <f>IF(AND('Mapa final'!#REF!="Media",'Mapa final'!#REF!="Moderado"),CONCATENATE("R",'Mapa final'!#REF!),"")</f>
        <v>#REF!</v>
      </c>
      <c r="W26" s="226"/>
      <c r="X26" s="243" t="e">
        <f>IF(AND('Mapa final'!#REF!="Media",'Mapa final'!#REF!="Moderado"),CONCATENATE("R",'Mapa final'!#REF!),"")</f>
        <v>#REF!</v>
      </c>
      <c r="Y26" s="226"/>
      <c r="Z26" s="243" t="e">
        <f>IF(AND('Mapa final'!#REF!="Media",'Mapa final'!#REF!="Moderado"),CONCATENATE("R",'Mapa final'!#REF!),"")</f>
        <v>#REF!</v>
      </c>
      <c r="AA26" s="222"/>
      <c r="AB26" s="225" t="e">
        <f>IF(AND('Mapa final'!#REF!="Media",'Mapa final'!#REF!="Mayor"),CONCATENATE("R",'Mapa final'!#REF!),"")</f>
        <v>#REF!</v>
      </c>
      <c r="AC26" s="226"/>
      <c r="AD26" s="221" t="e">
        <f>IF(AND('Mapa final'!#REF!="Media",'Mapa final'!#REF!="Mayor"),CONCATENATE("R",'Mapa final'!#REF!),"")</f>
        <v>#REF!</v>
      </c>
      <c r="AE26" s="226"/>
      <c r="AF26" s="221" t="e">
        <f>IF(AND('Mapa final'!#REF!="Media",'Mapa final'!#REF!="Mayor"),CONCATENATE("R",'Mapa final'!#REF!),"")</f>
        <v>#REF!</v>
      </c>
      <c r="AG26" s="222"/>
      <c r="AH26" s="229" t="e">
        <f>IF(AND('Mapa final'!#REF!="Media",'Mapa final'!#REF!="Catastrófico"),CONCATENATE("R",'Mapa final'!#REF!),"")</f>
        <v>#REF!</v>
      </c>
      <c r="AI26" s="226"/>
      <c r="AJ26" s="230" t="e">
        <f>IF(AND('Mapa final'!#REF!="Media",'Mapa final'!#REF!="Catastrófico"),CONCATENATE("R",'Mapa final'!#REF!),"")</f>
        <v>#REF!</v>
      </c>
      <c r="AK26" s="226"/>
      <c r="AL26" s="230" t="e">
        <f>IF(AND('Mapa final'!#REF!="Media",'Mapa final'!#REF!="Catastrófico"),CONCATENATE("R",'Mapa final'!#REF!),"")</f>
        <v>#REF!</v>
      </c>
      <c r="AM26" s="222"/>
      <c r="AN26" s="1"/>
      <c r="AO26" s="248"/>
      <c r="AP26" s="168"/>
      <c r="AQ26" s="168"/>
      <c r="AR26" s="168"/>
      <c r="AS26" s="168"/>
      <c r="AT26" s="249"/>
      <c r="AU26" s="1"/>
      <c r="AV26" s="1"/>
      <c r="AW26" s="1"/>
      <c r="AX26" s="1"/>
      <c r="AY26" s="1"/>
      <c r="AZ26" s="1"/>
      <c r="BA26" s="1"/>
      <c r="BB26" s="1"/>
      <c r="BC26" s="1"/>
      <c r="BD26" s="1"/>
      <c r="BE26" s="1"/>
      <c r="BF26" s="1"/>
      <c r="BG26" s="1"/>
      <c r="BH26" s="1"/>
      <c r="BI26" s="1"/>
    </row>
    <row r="27" spans="1:61" ht="14.25" customHeight="1">
      <c r="A27" s="1"/>
      <c r="B27" s="266"/>
      <c r="C27" s="168"/>
      <c r="D27" s="169"/>
      <c r="E27" s="180"/>
      <c r="F27" s="168"/>
      <c r="G27" s="168"/>
      <c r="H27" s="168"/>
      <c r="I27" s="169"/>
      <c r="J27" s="227"/>
      <c r="K27" s="228"/>
      <c r="L27" s="223"/>
      <c r="M27" s="228"/>
      <c r="N27" s="223"/>
      <c r="O27" s="224"/>
      <c r="P27" s="227"/>
      <c r="Q27" s="228"/>
      <c r="R27" s="223"/>
      <c r="S27" s="228"/>
      <c r="T27" s="223"/>
      <c r="U27" s="224"/>
      <c r="V27" s="227"/>
      <c r="W27" s="228"/>
      <c r="X27" s="223"/>
      <c r="Y27" s="228"/>
      <c r="Z27" s="223"/>
      <c r="AA27" s="224"/>
      <c r="AB27" s="227"/>
      <c r="AC27" s="228"/>
      <c r="AD27" s="223"/>
      <c r="AE27" s="228"/>
      <c r="AF27" s="223"/>
      <c r="AG27" s="224"/>
      <c r="AH27" s="227"/>
      <c r="AI27" s="228"/>
      <c r="AJ27" s="223"/>
      <c r="AK27" s="228"/>
      <c r="AL27" s="223"/>
      <c r="AM27" s="224"/>
      <c r="AN27" s="1"/>
      <c r="AO27" s="248"/>
      <c r="AP27" s="168"/>
      <c r="AQ27" s="168"/>
      <c r="AR27" s="168"/>
      <c r="AS27" s="168"/>
      <c r="AT27" s="249"/>
      <c r="AU27" s="1"/>
      <c r="AV27" s="1"/>
      <c r="AW27" s="1"/>
      <c r="AX27" s="1"/>
      <c r="AY27" s="1"/>
      <c r="AZ27" s="1"/>
      <c r="BA27" s="1"/>
      <c r="BB27" s="1"/>
      <c r="BC27" s="1"/>
      <c r="BD27" s="1"/>
      <c r="BE27" s="1"/>
      <c r="BF27" s="1"/>
      <c r="BG27" s="1"/>
      <c r="BH27" s="1"/>
      <c r="BI27" s="1"/>
    </row>
    <row r="28" spans="1:61" ht="14.25" customHeight="1">
      <c r="A28" s="1"/>
      <c r="B28" s="266"/>
      <c r="C28" s="168"/>
      <c r="D28" s="169"/>
      <c r="E28" s="180"/>
      <c r="F28" s="168"/>
      <c r="G28" s="168"/>
      <c r="H28" s="168"/>
      <c r="I28" s="169"/>
      <c r="J28" s="244" t="e">
        <f>IF(AND('Mapa final'!#REF!="Media",'Mapa final'!#REF!="Leve"),CONCATENATE("R",'Mapa final'!#REF!),"")</f>
        <v>#REF!</v>
      </c>
      <c r="K28" s="226"/>
      <c r="L28" s="243" t="str">
        <f>IF(AND('Mapa final'!$J$41="Media",'Mapa final'!$N$41="Leve"),CONCATENATE("R",'Mapa final'!$A$41),"")</f>
        <v/>
      </c>
      <c r="M28" s="226"/>
      <c r="N28" s="243" t="str">
        <f>IF(AND('Mapa final'!$J$47="Media",'Mapa final'!$N$47="Leve"),CONCATENATE("R",'Mapa final'!$A$47),"")</f>
        <v/>
      </c>
      <c r="O28" s="222"/>
      <c r="P28" s="244" t="e">
        <f>IF(AND('Mapa final'!#REF!="Media",'Mapa final'!#REF!="Menor"),CONCATENATE("R",'Mapa final'!#REF!),"")</f>
        <v>#REF!</v>
      </c>
      <c r="Q28" s="226"/>
      <c r="R28" s="243" t="str">
        <f>IF(AND('Mapa final'!$J$41="Media",'Mapa final'!$N$41="Menor"),CONCATENATE("R",'Mapa final'!$A$41),"")</f>
        <v/>
      </c>
      <c r="S28" s="226"/>
      <c r="T28" s="243" t="str">
        <f>IF(AND('Mapa final'!$J$47="Media",'Mapa final'!$N$47="Menor"),CONCATENATE("R",'Mapa final'!$A$47),"")</f>
        <v/>
      </c>
      <c r="U28" s="222"/>
      <c r="V28" s="244" t="e">
        <f>IF(AND('Mapa final'!#REF!="Media",'Mapa final'!#REF!="Moderado"),CONCATENATE("R",'Mapa final'!#REF!),"")</f>
        <v>#REF!</v>
      </c>
      <c r="W28" s="226"/>
      <c r="X28" s="243" t="str">
        <f>IF(AND('Mapa final'!$J$41="Media",'Mapa final'!$N$41="Moderado"),CONCATENATE("R",'Mapa final'!$A$41),"")</f>
        <v/>
      </c>
      <c r="Y28" s="226"/>
      <c r="Z28" s="243" t="str">
        <f>IF(AND('Mapa final'!$J$47="Media",'Mapa final'!$N$47="Moderado"),CONCATENATE("R",'Mapa final'!$A$47),"")</f>
        <v/>
      </c>
      <c r="AA28" s="222"/>
      <c r="AB28" s="225" t="e">
        <f>IF(AND('Mapa final'!#REF!="Media",'Mapa final'!#REF!="Mayor"),CONCATENATE("R",'Mapa final'!#REF!),"")</f>
        <v>#REF!</v>
      </c>
      <c r="AC28" s="226"/>
      <c r="AD28" s="221" t="str">
        <f>IF(AND('Mapa final'!$J$41="Media",'Mapa final'!$N$41="Mayor"),CONCATENATE("R",'Mapa final'!$A$41),"")</f>
        <v/>
      </c>
      <c r="AE28" s="226"/>
      <c r="AF28" s="221" t="str">
        <f>IF(AND('Mapa final'!$J$47="Media",'Mapa final'!$N$47="Mayor"),CONCATENATE("R",'Mapa final'!$A$47),"")</f>
        <v/>
      </c>
      <c r="AG28" s="222"/>
      <c r="AH28" s="229" t="e">
        <f>IF(AND('Mapa final'!#REF!="Media",'Mapa final'!#REF!="Catastrófico"),CONCATENATE("R",'Mapa final'!#REF!),"")</f>
        <v>#REF!</v>
      </c>
      <c r="AI28" s="226"/>
      <c r="AJ28" s="230" t="str">
        <f>IF(AND('Mapa final'!$J$41="Media",'Mapa final'!$N$41="Catastrófico"),CONCATENATE("R",'Mapa final'!$A$41),"")</f>
        <v/>
      </c>
      <c r="AK28" s="226"/>
      <c r="AL28" s="230" t="str">
        <f>IF(AND('Mapa final'!$J$47="Media",'Mapa final'!$N$47="Catastrófico"),CONCATENATE("R",'Mapa final'!$A$47),"")</f>
        <v/>
      </c>
      <c r="AM28" s="222"/>
      <c r="AN28" s="1"/>
      <c r="AO28" s="248"/>
      <c r="AP28" s="168"/>
      <c r="AQ28" s="168"/>
      <c r="AR28" s="168"/>
      <c r="AS28" s="168"/>
      <c r="AT28" s="249"/>
      <c r="AU28" s="1"/>
      <c r="AV28" s="1"/>
      <c r="AW28" s="1"/>
      <c r="AX28" s="1"/>
      <c r="AY28" s="1"/>
      <c r="AZ28" s="1"/>
      <c r="BA28" s="1"/>
      <c r="BB28" s="1"/>
      <c r="BC28" s="1"/>
      <c r="BD28" s="1"/>
      <c r="BE28" s="1"/>
      <c r="BF28" s="1"/>
      <c r="BG28" s="1"/>
      <c r="BH28" s="1"/>
      <c r="BI28" s="1"/>
    </row>
    <row r="29" spans="1:61" ht="14.25" customHeight="1">
      <c r="A29" s="1"/>
      <c r="B29" s="266"/>
      <c r="C29" s="168"/>
      <c r="D29" s="169"/>
      <c r="E29" s="234"/>
      <c r="F29" s="259"/>
      <c r="G29" s="259"/>
      <c r="H29" s="259"/>
      <c r="I29" s="237"/>
      <c r="J29" s="227"/>
      <c r="K29" s="228"/>
      <c r="L29" s="223"/>
      <c r="M29" s="228"/>
      <c r="N29" s="223"/>
      <c r="O29" s="224"/>
      <c r="P29" s="234"/>
      <c r="Q29" s="235"/>
      <c r="R29" s="236"/>
      <c r="S29" s="235"/>
      <c r="T29" s="236"/>
      <c r="U29" s="237"/>
      <c r="V29" s="234"/>
      <c r="W29" s="235"/>
      <c r="X29" s="236"/>
      <c r="Y29" s="235"/>
      <c r="Z29" s="236"/>
      <c r="AA29" s="237"/>
      <c r="AB29" s="234"/>
      <c r="AC29" s="235"/>
      <c r="AD29" s="236"/>
      <c r="AE29" s="235"/>
      <c r="AF29" s="236"/>
      <c r="AG29" s="237"/>
      <c r="AH29" s="234"/>
      <c r="AI29" s="235"/>
      <c r="AJ29" s="236"/>
      <c r="AK29" s="235"/>
      <c r="AL29" s="236"/>
      <c r="AM29" s="237"/>
      <c r="AN29" s="1"/>
      <c r="AO29" s="250"/>
      <c r="AP29" s="251"/>
      <c r="AQ29" s="251"/>
      <c r="AR29" s="251"/>
      <c r="AS29" s="251"/>
      <c r="AT29" s="252"/>
      <c r="AU29" s="1"/>
      <c r="AV29" s="1"/>
      <c r="AW29" s="1"/>
      <c r="AX29" s="1"/>
      <c r="AY29" s="1"/>
      <c r="AZ29" s="1"/>
      <c r="BA29" s="1"/>
      <c r="BB29" s="1"/>
      <c r="BC29" s="1"/>
      <c r="BD29" s="1"/>
      <c r="BE29" s="1"/>
      <c r="BF29" s="1"/>
      <c r="BG29" s="1"/>
      <c r="BH29" s="1"/>
      <c r="BI29" s="1"/>
    </row>
    <row r="30" spans="1:61" ht="14.25" customHeight="1">
      <c r="A30" s="1"/>
      <c r="B30" s="266"/>
      <c r="C30" s="168"/>
      <c r="D30" s="169"/>
      <c r="E30" s="257" t="s">
        <v>156</v>
      </c>
      <c r="F30" s="258"/>
      <c r="G30" s="258"/>
      <c r="H30" s="258"/>
      <c r="I30" s="258"/>
      <c r="J30" s="260" t="str">
        <f ca="1">IF(AND('Mapa final'!$J$11="Baja",'Mapa final'!$N$11="Leve"),CONCATENATE("R",'Mapa final'!$A$11),"")</f>
        <v/>
      </c>
      <c r="K30" s="232"/>
      <c r="L30" s="262" t="str">
        <f ca="1">IF(AND('Mapa final'!$J$17="Baja",'Mapa final'!$N$17="Leve"),CONCATENATE("R",'Mapa final'!$A$17),"")</f>
        <v/>
      </c>
      <c r="M30" s="232"/>
      <c r="N30" s="262" t="str">
        <f ca="1">IF(AND('Mapa final'!$J$23="Baja",'Mapa final'!$N$23="Leve"),CONCATENATE("R",'Mapa final'!$A$23),"")</f>
        <v/>
      </c>
      <c r="O30" s="239"/>
      <c r="P30" s="238" t="str">
        <f ca="1">IF(AND('Mapa final'!$J$11="Baja",'Mapa final'!$N$11="Menor"),CONCATENATE("R",'Mapa final'!$A$11),"")</f>
        <v/>
      </c>
      <c r="Q30" s="232"/>
      <c r="R30" s="238" t="str">
        <f ca="1">IF(AND('Mapa final'!$J$17="Baja",'Mapa final'!$N$17="Menor"),CONCATENATE("R",'Mapa final'!$A$17),"")</f>
        <v/>
      </c>
      <c r="S30" s="232"/>
      <c r="T30" s="238" t="str">
        <f ca="1">IF(AND('Mapa final'!$J$23="Baja",'Mapa final'!$N$23="Menor"),CONCATENATE("R",'Mapa final'!$A$23),"")</f>
        <v/>
      </c>
      <c r="U30" s="239"/>
      <c r="V30" s="240" t="str">
        <f ca="1">IF(AND('Mapa final'!$J$11="Baja",'Mapa final'!$N$11="Moderado"),CONCATENATE("R",'Mapa final'!$A$11),"")</f>
        <v>R1</v>
      </c>
      <c r="W30" s="232"/>
      <c r="X30" s="238" t="str">
        <f ca="1">IF(AND('Mapa final'!$J$17="Baja",'Mapa final'!$N$17="Moderado"),CONCATENATE("R",'Mapa final'!$A$17),"")</f>
        <v>R2</v>
      </c>
      <c r="Y30" s="232"/>
      <c r="Z30" s="238" t="str">
        <f ca="1">IF(AND('Mapa final'!$J$23="Baja",'Mapa final'!$N$23="Moderado"),CONCATENATE("R",'Mapa final'!$A$23),"")</f>
        <v/>
      </c>
      <c r="AA30" s="239"/>
      <c r="AB30" s="231" t="str">
        <f ca="1">IF(AND('Mapa final'!$J$11="Baja",'Mapa final'!$N$11="Mayor"),CONCATENATE("R",'Mapa final'!$A$11),"")</f>
        <v/>
      </c>
      <c r="AC30" s="232"/>
      <c r="AD30" s="233" t="str">
        <f ca="1">IF(AND('Mapa final'!$J$17="Baja",'Mapa final'!$N$17="Mayor"),CONCATENATE("R",'Mapa final'!$A$17),"")</f>
        <v/>
      </c>
      <c r="AE30" s="232"/>
      <c r="AF30" s="233" t="str">
        <f ca="1">IF(AND('Mapa final'!$J$23="Baja",'Mapa final'!$N$23="Mayor"),CONCATENATE("R",'Mapa final'!$A$23),"")</f>
        <v/>
      </c>
      <c r="AG30" s="239"/>
      <c r="AH30" s="241" t="str">
        <f ca="1">IF(AND('Mapa final'!$J$11="Baja",'Mapa final'!$N$11="Catastrófico"),CONCATENATE("R",'Mapa final'!$A$11),"")</f>
        <v/>
      </c>
      <c r="AI30" s="232"/>
      <c r="AJ30" s="242" t="str">
        <f ca="1">IF(AND('Mapa final'!$J$17="Baja",'Mapa final'!$N$17="Catastrófico"),CONCATENATE("R",'Mapa final'!$A$17),"")</f>
        <v/>
      </c>
      <c r="AK30" s="232"/>
      <c r="AL30" s="242" t="str">
        <f ca="1">IF(AND('Mapa final'!$J$23="Baja",'Mapa final'!$N$23="Catastrófico"),CONCATENATE("R",'Mapa final'!$A$23),"")</f>
        <v/>
      </c>
      <c r="AM30" s="239"/>
      <c r="AN30" s="1"/>
      <c r="AO30" s="245" t="s">
        <v>157</v>
      </c>
      <c r="AP30" s="246"/>
      <c r="AQ30" s="246"/>
      <c r="AR30" s="246"/>
      <c r="AS30" s="246"/>
      <c r="AT30" s="247"/>
      <c r="AU30" s="1"/>
      <c r="AV30" s="1"/>
      <c r="AW30" s="1"/>
      <c r="AX30" s="1"/>
      <c r="AY30" s="1"/>
      <c r="AZ30" s="1"/>
      <c r="BA30" s="1"/>
      <c r="BB30" s="1"/>
      <c r="BC30" s="1"/>
      <c r="BD30" s="1"/>
      <c r="BE30" s="1"/>
      <c r="BF30" s="1"/>
      <c r="BG30" s="1"/>
      <c r="BH30" s="1"/>
      <c r="BI30" s="1"/>
    </row>
    <row r="31" spans="1:61" ht="14.25" customHeight="1">
      <c r="A31" s="1"/>
      <c r="B31" s="266"/>
      <c r="C31" s="168"/>
      <c r="D31" s="169"/>
      <c r="E31" s="180"/>
      <c r="F31" s="168"/>
      <c r="G31" s="168"/>
      <c r="H31" s="168"/>
      <c r="I31" s="168"/>
      <c r="J31" s="227"/>
      <c r="K31" s="228"/>
      <c r="L31" s="223"/>
      <c r="M31" s="228"/>
      <c r="N31" s="223"/>
      <c r="O31" s="224"/>
      <c r="P31" s="223"/>
      <c r="Q31" s="228"/>
      <c r="R31" s="223"/>
      <c r="S31" s="228"/>
      <c r="T31" s="223"/>
      <c r="U31" s="224"/>
      <c r="V31" s="227"/>
      <c r="W31" s="228"/>
      <c r="X31" s="223"/>
      <c r="Y31" s="228"/>
      <c r="Z31" s="223"/>
      <c r="AA31" s="224"/>
      <c r="AB31" s="227"/>
      <c r="AC31" s="228"/>
      <c r="AD31" s="223"/>
      <c r="AE31" s="228"/>
      <c r="AF31" s="223"/>
      <c r="AG31" s="224"/>
      <c r="AH31" s="227"/>
      <c r="AI31" s="228"/>
      <c r="AJ31" s="223"/>
      <c r="AK31" s="228"/>
      <c r="AL31" s="223"/>
      <c r="AM31" s="224"/>
      <c r="AN31" s="1"/>
      <c r="AO31" s="248"/>
      <c r="AP31" s="168"/>
      <c r="AQ31" s="168"/>
      <c r="AR31" s="168"/>
      <c r="AS31" s="168"/>
      <c r="AT31" s="249"/>
      <c r="AU31" s="1"/>
      <c r="AV31" s="1"/>
      <c r="AW31" s="1"/>
      <c r="AX31" s="1"/>
      <c r="AY31" s="1"/>
      <c r="AZ31" s="1"/>
      <c r="BA31" s="1"/>
      <c r="BB31" s="1"/>
      <c r="BC31" s="1"/>
      <c r="BD31" s="1"/>
      <c r="BE31" s="1"/>
      <c r="BF31" s="1"/>
      <c r="BG31" s="1"/>
      <c r="BH31" s="1"/>
      <c r="BI31" s="1"/>
    </row>
    <row r="32" spans="1:61" ht="14.25" customHeight="1">
      <c r="A32" s="1"/>
      <c r="B32" s="266"/>
      <c r="C32" s="168"/>
      <c r="D32" s="169"/>
      <c r="E32" s="180"/>
      <c r="F32" s="168"/>
      <c r="G32" s="168"/>
      <c r="H32" s="168"/>
      <c r="I32" s="168"/>
      <c r="J32" s="261" t="str">
        <f ca="1">IF(AND('Mapa final'!$J$29="Baja",'Mapa final'!$N$29="Leve"),CONCATENATE("R",'Mapa final'!$A$29),"")</f>
        <v/>
      </c>
      <c r="K32" s="226"/>
      <c r="L32" s="256" t="str">
        <f ca="1">IF(AND('Mapa final'!$J$35="Baja",'Mapa final'!$N$35="Leve"),CONCATENATE("R",'Mapa final'!$A$35),"")</f>
        <v>R5</v>
      </c>
      <c r="M32" s="226"/>
      <c r="N32" s="256" t="e">
        <f>IF(AND('Mapa final'!#REF!="Baja",'Mapa final'!#REF!="Leve"),CONCATENATE("R",'Mapa final'!#REF!),"")</f>
        <v>#REF!</v>
      </c>
      <c r="O32" s="222"/>
      <c r="P32" s="243" t="str">
        <f ca="1">IF(AND('Mapa final'!$J$29="Baja",'Mapa final'!$N$29="Menor"),CONCATENATE("R",'Mapa final'!$A$29),"")</f>
        <v/>
      </c>
      <c r="Q32" s="226"/>
      <c r="R32" s="243" t="str">
        <f ca="1">IF(AND('Mapa final'!$J$35="Baja",'Mapa final'!$N$35="Menor"),CONCATENATE("R",'Mapa final'!$A$35),"")</f>
        <v/>
      </c>
      <c r="S32" s="226"/>
      <c r="T32" s="243" t="e">
        <f>IF(AND('Mapa final'!#REF!="Baja",'Mapa final'!#REF!="Menor"),CONCATENATE("R",'Mapa final'!#REF!),"")</f>
        <v>#REF!</v>
      </c>
      <c r="U32" s="222"/>
      <c r="V32" s="244" t="str">
        <f ca="1">IF(AND('Mapa final'!$J$29="Baja",'Mapa final'!$N$29="Moderado"),CONCATENATE("R",'Mapa final'!$A$29),"")</f>
        <v/>
      </c>
      <c r="W32" s="226"/>
      <c r="X32" s="243" t="str">
        <f ca="1">IF(AND('Mapa final'!$J$35="Baja",'Mapa final'!$N$35="Moderado"),CONCATENATE("R",'Mapa final'!$A$35),"")</f>
        <v/>
      </c>
      <c r="Y32" s="226"/>
      <c r="Z32" s="243" t="e">
        <f>IF(AND('Mapa final'!#REF!="Baja",'Mapa final'!#REF!="Moderado"),CONCATENATE("R",'Mapa final'!#REF!),"")</f>
        <v>#REF!</v>
      </c>
      <c r="AA32" s="222"/>
      <c r="AB32" s="225" t="str">
        <f ca="1">IF(AND('Mapa final'!$J$29="Baja",'Mapa final'!$N$29="Mayor"),CONCATENATE("R",'Mapa final'!$A$29),"")</f>
        <v/>
      </c>
      <c r="AC32" s="226"/>
      <c r="AD32" s="221" t="str">
        <f ca="1">IF(AND('Mapa final'!$J$35="Baja",'Mapa final'!$N$35="Mayor"),CONCATENATE("R",'Mapa final'!$A$35),"")</f>
        <v/>
      </c>
      <c r="AE32" s="226"/>
      <c r="AF32" s="221" t="e">
        <f>IF(AND('Mapa final'!#REF!="Baja",'Mapa final'!#REF!="Mayor"),CONCATENATE("R",'Mapa final'!#REF!),"")</f>
        <v>#REF!</v>
      </c>
      <c r="AG32" s="222"/>
      <c r="AH32" s="229" t="str">
        <f ca="1">IF(AND('Mapa final'!$J$29="Baja",'Mapa final'!$N$29="Catastrófico"),CONCATENATE("R",'Mapa final'!$A$29),"")</f>
        <v/>
      </c>
      <c r="AI32" s="226"/>
      <c r="AJ32" s="230" t="str">
        <f ca="1">IF(AND('Mapa final'!$J$35="Baja",'Mapa final'!$N$35="Catastrófico"),CONCATENATE("R",'Mapa final'!$A$35),"")</f>
        <v/>
      </c>
      <c r="AK32" s="226"/>
      <c r="AL32" s="230" t="e">
        <f>IF(AND('Mapa final'!#REF!="Baja",'Mapa final'!#REF!="Catastrófico"),CONCATENATE("R",'Mapa final'!#REF!),"")</f>
        <v>#REF!</v>
      </c>
      <c r="AM32" s="222"/>
      <c r="AN32" s="1"/>
      <c r="AO32" s="248"/>
      <c r="AP32" s="168"/>
      <c r="AQ32" s="168"/>
      <c r="AR32" s="168"/>
      <c r="AS32" s="168"/>
      <c r="AT32" s="249"/>
      <c r="AU32" s="1"/>
      <c r="AV32" s="1"/>
      <c r="AW32" s="1"/>
      <c r="AX32" s="1"/>
      <c r="AY32" s="1"/>
      <c r="AZ32" s="1"/>
      <c r="BA32" s="1"/>
      <c r="BB32" s="1"/>
      <c r="BC32" s="1"/>
      <c r="BD32" s="1"/>
      <c r="BE32" s="1"/>
      <c r="BF32" s="1"/>
      <c r="BG32" s="1"/>
      <c r="BH32" s="1"/>
      <c r="BI32" s="1"/>
    </row>
    <row r="33" spans="1:61" ht="14.25" customHeight="1">
      <c r="A33" s="1"/>
      <c r="B33" s="266"/>
      <c r="C33" s="168"/>
      <c r="D33" s="169"/>
      <c r="E33" s="180"/>
      <c r="F33" s="168"/>
      <c r="G33" s="168"/>
      <c r="H33" s="168"/>
      <c r="I33" s="168"/>
      <c r="J33" s="227"/>
      <c r="K33" s="228"/>
      <c r="L33" s="223"/>
      <c r="M33" s="228"/>
      <c r="N33" s="223"/>
      <c r="O33" s="224"/>
      <c r="P33" s="223"/>
      <c r="Q33" s="228"/>
      <c r="R33" s="223"/>
      <c r="S33" s="228"/>
      <c r="T33" s="223"/>
      <c r="U33" s="224"/>
      <c r="V33" s="227"/>
      <c r="W33" s="228"/>
      <c r="X33" s="223"/>
      <c r="Y33" s="228"/>
      <c r="Z33" s="223"/>
      <c r="AA33" s="224"/>
      <c r="AB33" s="227"/>
      <c r="AC33" s="228"/>
      <c r="AD33" s="223"/>
      <c r="AE33" s="228"/>
      <c r="AF33" s="223"/>
      <c r="AG33" s="224"/>
      <c r="AH33" s="227"/>
      <c r="AI33" s="228"/>
      <c r="AJ33" s="223"/>
      <c r="AK33" s="228"/>
      <c r="AL33" s="223"/>
      <c r="AM33" s="224"/>
      <c r="AN33" s="1"/>
      <c r="AO33" s="248"/>
      <c r="AP33" s="168"/>
      <c r="AQ33" s="168"/>
      <c r="AR33" s="168"/>
      <c r="AS33" s="168"/>
      <c r="AT33" s="249"/>
      <c r="AU33" s="1"/>
      <c r="AV33" s="1"/>
      <c r="AW33" s="1"/>
      <c r="AX33" s="1"/>
      <c r="AY33" s="1"/>
      <c r="AZ33" s="1"/>
      <c r="BA33" s="1"/>
      <c r="BB33" s="1"/>
      <c r="BC33" s="1"/>
      <c r="BD33" s="1"/>
      <c r="BE33" s="1"/>
      <c r="BF33" s="1"/>
      <c r="BG33" s="1"/>
      <c r="BH33" s="1"/>
      <c r="BI33" s="1"/>
    </row>
    <row r="34" spans="1:61" ht="14.25" customHeight="1">
      <c r="A34" s="1"/>
      <c r="B34" s="266"/>
      <c r="C34" s="168"/>
      <c r="D34" s="169"/>
      <c r="E34" s="180"/>
      <c r="F34" s="168"/>
      <c r="G34" s="168"/>
      <c r="H34" s="168"/>
      <c r="I34" s="168"/>
      <c r="J34" s="261" t="e">
        <f>IF(AND('Mapa final'!#REF!="Baja",'Mapa final'!#REF!="Leve"),CONCATENATE("R",'Mapa final'!#REF!),"")</f>
        <v>#REF!</v>
      </c>
      <c r="K34" s="226"/>
      <c r="L34" s="256" t="e">
        <f>IF(AND('Mapa final'!#REF!="Baja",'Mapa final'!#REF!="Leve"),CONCATENATE("R",'Mapa final'!#REF!),"")</f>
        <v>#REF!</v>
      </c>
      <c r="M34" s="226"/>
      <c r="N34" s="256" t="e">
        <f>IF(AND('Mapa final'!#REF!="Baja",'Mapa final'!#REF!="Leve"),CONCATENATE("R",'Mapa final'!#REF!),"")</f>
        <v>#REF!</v>
      </c>
      <c r="O34" s="222"/>
      <c r="P34" s="243" t="e">
        <f>IF(AND('Mapa final'!#REF!="Baja",'Mapa final'!#REF!="Menor"),CONCATENATE("R",'Mapa final'!#REF!),"")</f>
        <v>#REF!</v>
      </c>
      <c r="Q34" s="226"/>
      <c r="R34" s="243" t="e">
        <f>IF(AND('Mapa final'!#REF!="Baja",'Mapa final'!#REF!="Menor"),CONCATENATE("R",'Mapa final'!#REF!),"")</f>
        <v>#REF!</v>
      </c>
      <c r="S34" s="226"/>
      <c r="T34" s="243" t="e">
        <f>IF(AND('Mapa final'!#REF!="Baja",'Mapa final'!#REF!="Menor"),CONCATENATE("R",'Mapa final'!#REF!),"")</f>
        <v>#REF!</v>
      </c>
      <c r="U34" s="222"/>
      <c r="V34" s="244" t="e">
        <f>IF(AND('Mapa final'!#REF!="Baja",'Mapa final'!#REF!="Moderado"),CONCATENATE("R",'Mapa final'!#REF!),"")</f>
        <v>#REF!</v>
      </c>
      <c r="W34" s="226"/>
      <c r="X34" s="243" t="e">
        <f>IF(AND('Mapa final'!#REF!="Baja",'Mapa final'!#REF!="Moderado"),CONCATENATE("R",'Mapa final'!#REF!),"")</f>
        <v>#REF!</v>
      </c>
      <c r="Y34" s="226"/>
      <c r="Z34" s="243" t="e">
        <f>IF(AND('Mapa final'!#REF!="Baja",'Mapa final'!#REF!="Moderado"),CONCATENATE("R",'Mapa final'!#REF!),"")</f>
        <v>#REF!</v>
      </c>
      <c r="AA34" s="222"/>
      <c r="AB34" s="225" t="e">
        <f>IF(AND('Mapa final'!#REF!="Baja",'Mapa final'!#REF!="Mayor"),CONCATENATE("R",'Mapa final'!#REF!),"")</f>
        <v>#REF!</v>
      </c>
      <c r="AC34" s="226"/>
      <c r="AD34" s="221" t="e">
        <f>IF(AND('Mapa final'!#REF!="Baja",'Mapa final'!#REF!="Mayor"),CONCATENATE("R",'Mapa final'!#REF!),"")</f>
        <v>#REF!</v>
      </c>
      <c r="AE34" s="226"/>
      <c r="AF34" s="221" t="e">
        <f>IF(AND('Mapa final'!#REF!="Baja",'Mapa final'!#REF!="Mayor"),CONCATENATE("R",'Mapa final'!#REF!),"")</f>
        <v>#REF!</v>
      </c>
      <c r="AG34" s="222"/>
      <c r="AH34" s="229" t="e">
        <f>IF(AND('Mapa final'!#REF!="Baja",'Mapa final'!#REF!="Catastrófico"),CONCATENATE("R",'Mapa final'!#REF!),"")</f>
        <v>#REF!</v>
      </c>
      <c r="AI34" s="226"/>
      <c r="AJ34" s="230" t="e">
        <f>IF(AND('Mapa final'!#REF!="Baja",'Mapa final'!#REF!="Catastrófico"),CONCATENATE("R",'Mapa final'!#REF!),"")</f>
        <v>#REF!</v>
      </c>
      <c r="AK34" s="226"/>
      <c r="AL34" s="230" t="e">
        <f>IF(AND('Mapa final'!#REF!="Baja",'Mapa final'!#REF!="Catastrófico"),CONCATENATE("R",'Mapa final'!#REF!),"")</f>
        <v>#REF!</v>
      </c>
      <c r="AM34" s="222"/>
      <c r="AN34" s="1"/>
      <c r="AO34" s="248"/>
      <c r="AP34" s="168"/>
      <c r="AQ34" s="168"/>
      <c r="AR34" s="168"/>
      <c r="AS34" s="168"/>
      <c r="AT34" s="249"/>
      <c r="AU34" s="1"/>
      <c r="AV34" s="1"/>
      <c r="AW34" s="1"/>
      <c r="AX34" s="1"/>
      <c r="AY34" s="1"/>
      <c r="AZ34" s="1"/>
      <c r="BA34" s="1"/>
      <c r="BB34" s="1"/>
      <c r="BC34" s="1"/>
      <c r="BD34" s="1"/>
      <c r="BE34" s="1"/>
      <c r="BF34" s="1"/>
      <c r="BG34" s="1"/>
      <c r="BH34" s="1"/>
      <c r="BI34" s="1"/>
    </row>
    <row r="35" spans="1:61" ht="14.25" customHeight="1">
      <c r="A35" s="1"/>
      <c r="B35" s="266"/>
      <c r="C35" s="168"/>
      <c r="D35" s="169"/>
      <c r="E35" s="180"/>
      <c r="F35" s="168"/>
      <c r="G35" s="168"/>
      <c r="H35" s="168"/>
      <c r="I35" s="168"/>
      <c r="J35" s="227"/>
      <c r="K35" s="228"/>
      <c r="L35" s="223"/>
      <c r="M35" s="228"/>
      <c r="N35" s="223"/>
      <c r="O35" s="224"/>
      <c r="P35" s="223"/>
      <c r="Q35" s="228"/>
      <c r="R35" s="223"/>
      <c r="S35" s="228"/>
      <c r="T35" s="223"/>
      <c r="U35" s="224"/>
      <c r="V35" s="227"/>
      <c r="W35" s="228"/>
      <c r="X35" s="223"/>
      <c r="Y35" s="228"/>
      <c r="Z35" s="223"/>
      <c r="AA35" s="224"/>
      <c r="AB35" s="227"/>
      <c r="AC35" s="228"/>
      <c r="AD35" s="223"/>
      <c r="AE35" s="228"/>
      <c r="AF35" s="223"/>
      <c r="AG35" s="224"/>
      <c r="AH35" s="227"/>
      <c r="AI35" s="228"/>
      <c r="AJ35" s="223"/>
      <c r="AK35" s="228"/>
      <c r="AL35" s="223"/>
      <c r="AM35" s="224"/>
      <c r="AN35" s="1"/>
      <c r="AO35" s="248"/>
      <c r="AP35" s="168"/>
      <c r="AQ35" s="168"/>
      <c r="AR35" s="168"/>
      <c r="AS35" s="168"/>
      <c r="AT35" s="249"/>
      <c r="AU35" s="1"/>
      <c r="AV35" s="1"/>
      <c r="AW35" s="1"/>
      <c r="AX35" s="1"/>
      <c r="AY35" s="1"/>
      <c r="AZ35" s="1"/>
      <c r="BA35" s="1"/>
      <c r="BB35" s="1"/>
      <c r="BC35" s="1"/>
      <c r="BD35" s="1"/>
      <c r="BE35" s="1"/>
      <c r="BF35" s="1"/>
      <c r="BG35" s="1"/>
      <c r="BH35" s="1"/>
      <c r="BI35" s="1"/>
    </row>
    <row r="36" spans="1:61" ht="14.25" customHeight="1">
      <c r="A36" s="1"/>
      <c r="B36" s="266"/>
      <c r="C36" s="168"/>
      <c r="D36" s="169"/>
      <c r="E36" s="180"/>
      <c r="F36" s="168"/>
      <c r="G36" s="168"/>
      <c r="H36" s="168"/>
      <c r="I36" s="168"/>
      <c r="J36" s="261" t="e">
        <f>IF(AND('Mapa final'!#REF!="Baja",'Mapa final'!#REF!="Leve"),CONCATENATE("R",'Mapa final'!#REF!),"")</f>
        <v>#REF!</v>
      </c>
      <c r="K36" s="226"/>
      <c r="L36" s="256" t="str">
        <f>IF(AND('Mapa final'!$J$41="Baja",'Mapa final'!$N$41="Leve"),CONCATENATE("R",'Mapa final'!$A$41),"")</f>
        <v/>
      </c>
      <c r="M36" s="226"/>
      <c r="N36" s="256" t="str">
        <f>IF(AND('Mapa final'!$J$47="Baja",'Mapa final'!$N$47="Leve"),CONCATENATE("R",'Mapa final'!$A$47),"")</f>
        <v/>
      </c>
      <c r="O36" s="222"/>
      <c r="P36" s="243" t="e">
        <f>IF(AND('Mapa final'!#REF!="Baja",'Mapa final'!#REF!="Menor"),CONCATENATE("R",'Mapa final'!#REF!),"")</f>
        <v>#REF!</v>
      </c>
      <c r="Q36" s="226"/>
      <c r="R36" s="243" t="str">
        <f>IF(AND('Mapa final'!$J$41="Baja",'Mapa final'!$N$41="Menor"),CONCATENATE("R",'Mapa final'!$A$41),"")</f>
        <v/>
      </c>
      <c r="S36" s="226"/>
      <c r="T36" s="243" t="str">
        <f>IF(AND('Mapa final'!$J$47="Baja",'Mapa final'!$N$47="Menor"),CONCATENATE("R",'Mapa final'!$A$47),"")</f>
        <v/>
      </c>
      <c r="U36" s="222"/>
      <c r="V36" s="244" t="e">
        <f>IF(AND('Mapa final'!#REF!="Baja",'Mapa final'!#REF!="Moderado"),CONCATENATE("R",'Mapa final'!#REF!),"")</f>
        <v>#REF!</v>
      </c>
      <c r="W36" s="226"/>
      <c r="X36" s="243" t="str">
        <f>IF(AND('Mapa final'!$J$41="Baja",'Mapa final'!$N$41="Moderado"),CONCATENATE("R",'Mapa final'!$A$41),"")</f>
        <v/>
      </c>
      <c r="Y36" s="226"/>
      <c r="Z36" s="243" t="str">
        <f>IF(AND('Mapa final'!$J$47="Baja",'Mapa final'!$N$47="Moderado"),CONCATENATE("R",'Mapa final'!$A$47),"")</f>
        <v/>
      </c>
      <c r="AA36" s="222"/>
      <c r="AB36" s="225" t="e">
        <f>IF(AND('Mapa final'!#REF!="Baja",'Mapa final'!#REF!="Mayor"),CONCATENATE("R",'Mapa final'!#REF!),"")</f>
        <v>#REF!</v>
      </c>
      <c r="AC36" s="226"/>
      <c r="AD36" s="221" t="str">
        <f>IF(AND('Mapa final'!$J$41="Baja",'Mapa final'!$N$41="Mayor"),CONCATENATE("R",'Mapa final'!$A$41),"")</f>
        <v/>
      </c>
      <c r="AE36" s="226"/>
      <c r="AF36" s="221" t="str">
        <f>IF(AND('Mapa final'!$J$47="Baja",'Mapa final'!$N$47="Mayor"),CONCATENATE("R",'Mapa final'!$A$47),"")</f>
        <v/>
      </c>
      <c r="AG36" s="222"/>
      <c r="AH36" s="229" t="e">
        <f>IF(AND('Mapa final'!#REF!="Baja",'Mapa final'!#REF!="Catastrófico"),CONCATENATE("R",'Mapa final'!#REF!),"")</f>
        <v>#REF!</v>
      </c>
      <c r="AI36" s="226"/>
      <c r="AJ36" s="230" t="str">
        <f>IF(AND('Mapa final'!$J$41="Baja",'Mapa final'!$N$41="Catastrófico"),CONCATENATE("R",'Mapa final'!$A$41),"")</f>
        <v/>
      </c>
      <c r="AK36" s="226"/>
      <c r="AL36" s="230" t="str">
        <f>IF(AND('Mapa final'!$J$47="Baja",'Mapa final'!$N$47="Catastrófico"),CONCATENATE("R",'Mapa final'!$A$47),"")</f>
        <v/>
      </c>
      <c r="AM36" s="222"/>
      <c r="AN36" s="1"/>
      <c r="AO36" s="248"/>
      <c r="AP36" s="168"/>
      <c r="AQ36" s="168"/>
      <c r="AR36" s="168"/>
      <c r="AS36" s="168"/>
      <c r="AT36" s="249"/>
      <c r="AU36" s="1"/>
      <c r="AV36" s="1"/>
      <c r="AW36" s="1"/>
      <c r="AX36" s="1"/>
      <c r="AY36" s="1"/>
      <c r="AZ36" s="1"/>
      <c r="BA36" s="1"/>
      <c r="BB36" s="1"/>
      <c r="BC36" s="1"/>
      <c r="BD36" s="1"/>
      <c r="BE36" s="1"/>
      <c r="BF36" s="1"/>
      <c r="BG36" s="1"/>
      <c r="BH36" s="1"/>
      <c r="BI36" s="1"/>
    </row>
    <row r="37" spans="1:61" ht="14.25" customHeight="1">
      <c r="A37" s="1"/>
      <c r="B37" s="266"/>
      <c r="C37" s="168"/>
      <c r="D37" s="169"/>
      <c r="E37" s="234"/>
      <c r="F37" s="259"/>
      <c r="G37" s="259"/>
      <c r="H37" s="259"/>
      <c r="I37" s="259"/>
      <c r="J37" s="234"/>
      <c r="K37" s="235"/>
      <c r="L37" s="236"/>
      <c r="M37" s="235"/>
      <c r="N37" s="236"/>
      <c r="O37" s="237"/>
      <c r="P37" s="236"/>
      <c r="Q37" s="235"/>
      <c r="R37" s="236"/>
      <c r="S37" s="235"/>
      <c r="T37" s="236"/>
      <c r="U37" s="237"/>
      <c r="V37" s="234"/>
      <c r="W37" s="235"/>
      <c r="X37" s="236"/>
      <c r="Y37" s="235"/>
      <c r="Z37" s="236"/>
      <c r="AA37" s="237"/>
      <c r="AB37" s="234"/>
      <c r="AC37" s="235"/>
      <c r="AD37" s="236"/>
      <c r="AE37" s="235"/>
      <c r="AF37" s="236"/>
      <c r="AG37" s="237"/>
      <c r="AH37" s="234"/>
      <c r="AI37" s="235"/>
      <c r="AJ37" s="236"/>
      <c r="AK37" s="235"/>
      <c r="AL37" s="236"/>
      <c r="AM37" s="237"/>
      <c r="AN37" s="1"/>
      <c r="AO37" s="250"/>
      <c r="AP37" s="251"/>
      <c r="AQ37" s="251"/>
      <c r="AR37" s="251"/>
      <c r="AS37" s="251"/>
      <c r="AT37" s="252"/>
      <c r="AU37" s="1"/>
      <c r="AV37" s="1"/>
      <c r="AW37" s="1"/>
      <c r="AX37" s="1"/>
      <c r="AY37" s="1"/>
      <c r="AZ37" s="1"/>
      <c r="BA37" s="1"/>
      <c r="BB37" s="1"/>
      <c r="BC37" s="1"/>
      <c r="BD37" s="1"/>
      <c r="BE37" s="1"/>
      <c r="BF37" s="1"/>
      <c r="BG37" s="1"/>
      <c r="BH37" s="1"/>
      <c r="BI37" s="1"/>
    </row>
    <row r="38" spans="1:61" ht="14.25" customHeight="1">
      <c r="A38" s="1"/>
      <c r="B38" s="266"/>
      <c r="C38" s="168"/>
      <c r="D38" s="169"/>
      <c r="E38" s="257" t="s">
        <v>158</v>
      </c>
      <c r="F38" s="258"/>
      <c r="G38" s="258"/>
      <c r="H38" s="258"/>
      <c r="I38" s="239"/>
      <c r="J38" s="260" t="str">
        <f ca="1">IF(AND('Mapa final'!$J$11="Muy Baja",'Mapa final'!$N$11="Leve"),CONCATENATE("R",'Mapa final'!$A$11),"")</f>
        <v/>
      </c>
      <c r="K38" s="232"/>
      <c r="L38" s="262" t="str">
        <f ca="1">IF(AND('Mapa final'!$J$17="Muy Baja",'Mapa final'!$N$17="Leve"),CONCATENATE("R",'Mapa final'!$A$17),"")</f>
        <v/>
      </c>
      <c r="M38" s="232"/>
      <c r="N38" s="262" t="str">
        <f ca="1">IF(AND('Mapa final'!$J$23="Muy Baja",'Mapa final'!$N$23="Leve"),CONCATENATE("R",'Mapa final'!$A$23),"")</f>
        <v/>
      </c>
      <c r="O38" s="239"/>
      <c r="P38" s="260" t="str">
        <f ca="1">IF(AND('Mapa final'!$J$11="Muy Baja",'Mapa final'!$N$11="Menor"),CONCATENATE("R",'Mapa final'!$A$11),"")</f>
        <v/>
      </c>
      <c r="Q38" s="232"/>
      <c r="R38" s="262" t="str">
        <f ca="1">IF(AND('Mapa final'!$J$17="Muy Baja",'Mapa final'!$N$17="Menor"),CONCATENATE("R",'Mapa final'!$A$17),"")</f>
        <v/>
      </c>
      <c r="S38" s="232"/>
      <c r="T38" s="262" t="str">
        <f ca="1">IF(AND('Mapa final'!$J$23="Muy Baja",'Mapa final'!$N$23="Menor"),CONCATENATE("R",'Mapa final'!$A$23),"")</f>
        <v/>
      </c>
      <c r="U38" s="239"/>
      <c r="V38" s="240" t="str">
        <f ca="1">IF(AND('Mapa final'!$J$11="Muy Baja",'Mapa final'!$N$11="Moderado"),CONCATENATE("R",'Mapa final'!$A$11),"")</f>
        <v/>
      </c>
      <c r="W38" s="232"/>
      <c r="X38" s="238" t="str">
        <f ca="1">IF(AND('Mapa final'!$J$17="Muy Baja",'Mapa final'!$N$17="Moderado"),CONCATENATE("R",'Mapa final'!$A$17),"")</f>
        <v/>
      </c>
      <c r="Y38" s="232"/>
      <c r="Z38" s="238" t="str">
        <f ca="1">IF(AND('Mapa final'!$J$23="Muy Baja",'Mapa final'!$N$23="Moderado"),CONCATENATE("R",'Mapa final'!$A$23),"")</f>
        <v/>
      </c>
      <c r="AA38" s="239"/>
      <c r="AB38" s="231" t="str">
        <f ca="1">IF(AND('Mapa final'!$J$11="Muy Baja",'Mapa final'!$N$11="Mayor"),CONCATENATE("R",'Mapa final'!$A$11),"")</f>
        <v/>
      </c>
      <c r="AC38" s="232"/>
      <c r="AD38" s="233" t="str">
        <f ca="1">IF(AND('Mapa final'!$J$17="Muy Baja",'Mapa final'!$N$17="Mayor"),CONCATENATE("R",'Mapa final'!$A$17),"")</f>
        <v/>
      </c>
      <c r="AE38" s="232"/>
      <c r="AF38" s="233" t="str">
        <f ca="1">IF(AND('Mapa final'!$J$23="Muy Baja",'Mapa final'!$N$23="Mayor"),CONCATENATE("R",'Mapa final'!$A$23),"")</f>
        <v/>
      </c>
      <c r="AG38" s="239"/>
      <c r="AH38" s="241" t="str">
        <f ca="1">IF(AND('Mapa final'!$J$11="Muy Baja",'Mapa final'!$N$11="Catastrófico"),CONCATENATE("R",'Mapa final'!$A$11),"")</f>
        <v/>
      </c>
      <c r="AI38" s="232"/>
      <c r="AJ38" s="242" t="str">
        <f ca="1">IF(AND('Mapa final'!$J$17="Muy Baja",'Mapa final'!$N$17="Catastrófico"),CONCATENATE("R",'Mapa final'!$A$17),"")</f>
        <v/>
      </c>
      <c r="AK38" s="232"/>
      <c r="AL38" s="242" t="str">
        <f ca="1">IF(AND('Mapa final'!$J$23="Muy Baja",'Mapa final'!$N$23="Catastrófico"),CONCATENATE("R",'Mapa final'!$A$23),"")</f>
        <v/>
      </c>
      <c r="AM38" s="239"/>
      <c r="AN38" s="1"/>
      <c r="AO38" s="1"/>
      <c r="AP38" s="1"/>
      <c r="AQ38" s="1"/>
      <c r="AR38" s="1"/>
      <c r="AS38" s="1"/>
      <c r="AT38" s="1"/>
      <c r="AU38" s="1"/>
      <c r="AV38" s="1"/>
      <c r="AW38" s="1"/>
      <c r="AX38" s="1"/>
      <c r="AY38" s="1"/>
      <c r="AZ38" s="1"/>
      <c r="BA38" s="1"/>
      <c r="BB38" s="1"/>
      <c r="BC38" s="1"/>
      <c r="BD38" s="1"/>
      <c r="BE38" s="1"/>
      <c r="BF38" s="1"/>
      <c r="BG38" s="1"/>
      <c r="BH38" s="1"/>
      <c r="BI38" s="1"/>
    </row>
    <row r="39" spans="1:61" ht="14.25" customHeight="1">
      <c r="A39" s="1"/>
      <c r="B39" s="266"/>
      <c r="C39" s="168"/>
      <c r="D39" s="169"/>
      <c r="E39" s="180"/>
      <c r="F39" s="168"/>
      <c r="G39" s="168"/>
      <c r="H39" s="168"/>
      <c r="I39" s="169"/>
      <c r="J39" s="227"/>
      <c r="K39" s="228"/>
      <c r="L39" s="223"/>
      <c r="M39" s="228"/>
      <c r="N39" s="223"/>
      <c r="O39" s="224"/>
      <c r="P39" s="227"/>
      <c r="Q39" s="228"/>
      <c r="R39" s="223"/>
      <c r="S39" s="228"/>
      <c r="T39" s="223"/>
      <c r="U39" s="224"/>
      <c r="V39" s="227"/>
      <c r="W39" s="228"/>
      <c r="X39" s="223"/>
      <c r="Y39" s="228"/>
      <c r="Z39" s="223"/>
      <c r="AA39" s="224"/>
      <c r="AB39" s="227"/>
      <c r="AC39" s="228"/>
      <c r="AD39" s="223"/>
      <c r="AE39" s="228"/>
      <c r="AF39" s="223"/>
      <c r="AG39" s="224"/>
      <c r="AH39" s="227"/>
      <c r="AI39" s="228"/>
      <c r="AJ39" s="223"/>
      <c r="AK39" s="228"/>
      <c r="AL39" s="223"/>
      <c r="AM39" s="224"/>
      <c r="AN39" s="1"/>
      <c r="AO39" s="1"/>
      <c r="AP39" s="1"/>
      <c r="AQ39" s="1"/>
      <c r="AR39" s="1"/>
      <c r="AS39" s="1"/>
      <c r="AT39" s="1"/>
      <c r="AU39" s="1"/>
      <c r="AV39" s="1"/>
      <c r="AW39" s="1"/>
      <c r="AX39" s="1"/>
      <c r="AY39" s="1"/>
      <c r="AZ39" s="1"/>
      <c r="BA39" s="1"/>
      <c r="BB39" s="1"/>
      <c r="BC39" s="1"/>
      <c r="BD39" s="1"/>
      <c r="BE39" s="1"/>
      <c r="BF39" s="1"/>
      <c r="BG39" s="1"/>
      <c r="BH39" s="1"/>
      <c r="BI39" s="1"/>
    </row>
    <row r="40" spans="1:61" ht="14.25" customHeight="1">
      <c r="A40" s="1"/>
      <c r="B40" s="266"/>
      <c r="C40" s="168"/>
      <c r="D40" s="169"/>
      <c r="E40" s="180"/>
      <c r="F40" s="168"/>
      <c r="G40" s="168"/>
      <c r="H40" s="168"/>
      <c r="I40" s="169"/>
      <c r="J40" s="261" t="str">
        <f ca="1">IF(AND('Mapa final'!$J$29="Muy Baja",'Mapa final'!$N$29="Leve"),CONCATENATE("R",'Mapa final'!$A$29),"")</f>
        <v/>
      </c>
      <c r="K40" s="226"/>
      <c r="L40" s="256" t="str">
        <f ca="1">IF(AND('Mapa final'!$J$35="Muy Baja",'Mapa final'!$N$35="Leve"),CONCATENATE("R",'Mapa final'!$A$35),"")</f>
        <v/>
      </c>
      <c r="M40" s="226"/>
      <c r="N40" s="256" t="e">
        <f>IF(AND('Mapa final'!#REF!="Muy Baja",'Mapa final'!#REF!="Leve"),CONCATENATE("R",'Mapa final'!#REF!),"")</f>
        <v>#REF!</v>
      </c>
      <c r="O40" s="222"/>
      <c r="P40" s="261" t="str">
        <f ca="1">IF(AND('Mapa final'!$J$29="Muy Baja",'Mapa final'!$N$29="Menor"),CONCATENATE("R",'Mapa final'!$A$29),"")</f>
        <v/>
      </c>
      <c r="Q40" s="226"/>
      <c r="R40" s="256" t="str">
        <f ca="1">IF(AND('Mapa final'!$J$35="Muy Baja",'Mapa final'!$N$35="Menor"),CONCATENATE("R",'Mapa final'!$A$35),"")</f>
        <v/>
      </c>
      <c r="S40" s="226"/>
      <c r="T40" s="256" t="e">
        <f>IF(AND('Mapa final'!#REF!="Muy Baja",'Mapa final'!#REF!="Menor"),CONCATENATE("R",'Mapa final'!#REF!),"")</f>
        <v>#REF!</v>
      </c>
      <c r="U40" s="222"/>
      <c r="V40" s="244" t="str">
        <f ca="1">IF(AND('Mapa final'!$J$29="Muy Baja",'Mapa final'!$N$29="Moderado"),CONCATENATE("R",'Mapa final'!$A$29),"")</f>
        <v/>
      </c>
      <c r="W40" s="226"/>
      <c r="X40" s="243" t="str">
        <f ca="1">IF(AND('Mapa final'!$J$35="Muy Baja",'Mapa final'!$N$35="Moderado"),CONCATENATE("R",'Mapa final'!$A$35),"")</f>
        <v/>
      </c>
      <c r="Y40" s="226"/>
      <c r="Z40" s="243" t="e">
        <f>IF(AND('Mapa final'!#REF!="Muy Baja",'Mapa final'!#REF!="Moderado"),CONCATENATE("R",'Mapa final'!#REF!),"")</f>
        <v>#REF!</v>
      </c>
      <c r="AA40" s="222"/>
      <c r="AB40" s="225" t="str">
        <f ca="1">IF(AND('Mapa final'!$J$29="Muy Baja",'Mapa final'!$N$29="Mayor"),CONCATENATE("R",'Mapa final'!$A$29),"")</f>
        <v/>
      </c>
      <c r="AC40" s="226"/>
      <c r="AD40" s="221" t="str">
        <f ca="1">IF(AND('Mapa final'!$J$35="Muy Baja",'Mapa final'!$N$35="Mayor"),CONCATENATE("R",'Mapa final'!$A$35),"")</f>
        <v/>
      </c>
      <c r="AE40" s="226"/>
      <c r="AF40" s="221" t="e">
        <f>IF(AND('Mapa final'!#REF!="Muy Baja",'Mapa final'!#REF!="Mayor"),CONCATENATE("R",'Mapa final'!#REF!),"")</f>
        <v>#REF!</v>
      </c>
      <c r="AG40" s="222"/>
      <c r="AH40" s="229" t="str">
        <f ca="1">IF(AND('Mapa final'!$J$29="Muy Baja",'Mapa final'!$N$29="Catastrófico"),CONCATENATE("R",'Mapa final'!$A$29),"")</f>
        <v/>
      </c>
      <c r="AI40" s="226"/>
      <c r="AJ40" s="230" t="str">
        <f ca="1">IF(AND('Mapa final'!$J$35="Muy Baja",'Mapa final'!$N$35="Catastrófico"),CONCATENATE("R",'Mapa final'!$A$35),"")</f>
        <v/>
      </c>
      <c r="AK40" s="226"/>
      <c r="AL40" s="230" t="e">
        <f>IF(AND('Mapa final'!#REF!="Muy Baja",'Mapa final'!#REF!="Catastrófico"),CONCATENATE("R",'Mapa final'!#REF!),"")</f>
        <v>#REF!</v>
      </c>
      <c r="AM40" s="222"/>
      <c r="AN40" s="1"/>
      <c r="AO40" s="1"/>
      <c r="AP40" s="1"/>
      <c r="AQ40" s="1"/>
      <c r="AR40" s="1"/>
      <c r="AS40" s="1"/>
      <c r="AT40" s="1"/>
      <c r="AU40" s="1"/>
      <c r="AV40" s="1"/>
      <c r="AW40" s="1"/>
      <c r="AX40" s="1"/>
      <c r="AY40" s="1"/>
      <c r="AZ40" s="1"/>
      <c r="BA40" s="1"/>
      <c r="BB40" s="1"/>
      <c r="BC40" s="1"/>
      <c r="BD40" s="1"/>
      <c r="BE40" s="1"/>
      <c r="BF40" s="1"/>
      <c r="BG40" s="1"/>
      <c r="BH40" s="1"/>
      <c r="BI40" s="1"/>
    </row>
    <row r="41" spans="1:61" ht="14.25" customHeight="1">
      <c r="A41" s="1"/>
      <c r="B41" s="266"/>
      <c r="C41" s="168"/>
      <c r="D41" s="169"/>
      <c r="E41" s="180"/>
      <c r="F41" s="168"/>
      <c r="G41" s="168"/>
      <c r="H41" s="168"/>
      <c r="I41" s="169"/>
      <c r="J41" s="227"/>
      <c r="K41" s="228"/>
      <c r="L41" s="223"/>
      <c r="M41" s="228"/>
      <c r="N41" s="223"/>
      <c r="O41" s="224"/>
      <c r="P41" s="227"/>
      <c r="Q41" s="228"/>
      <c r="R41" s="223"/>
      <c r="S41" s="228"/>
      <c r="T41" s="223"/>
      <c r="U41" s="224"/>
      <c r="V41" s="227"/>
      <c r="W41" s="228"/>
      <c r="X41" s="223"/>
      <c r="Y41" s="228"/>
      <c r="Z41" s="223"/>
      <c r="AA41" s="224"/>
      <c r="AB41" s="227"/>
      <c r="AC41" s="228"/>
      <c r="AD41" s="223"/>
      <c r="AE41" s="228"/>
      <c r="AF41" s="223"/>
      <c r="AG41" s="224"/>
      <c r="AH41" s="227"/>
      <c r="AI41" s="228"/>
      <c r="AJ41" s="223"/>
      <c r="AK41" s="228"/>
      <c r="AL41" s="223"/>
      <c r="AM41" s="224"/>
      <c r="AN41" s="1"/>
      <c r="AO41" s="1"/>
      <c r="AP41" s="1"/>
      <c r="AQ41" s="1"/>
      <c r="AR41" s="1"/>
      <c r="AS41" s="1"/>
      <c r="AT41" s="1"/>
      <c r="AU41" s="1"/>
      <c r="AV41" s="1"/>
      <c r="AW41" s="1"/>
      <c r="AX41" s="1"/>
      <c r="AY41" s="1"/>
      <c r="AZ41" s="1"/>
      <c r="BA41" s="1"/>
      <c r="BB41" s="1"/>
      <c r="BC41" s="1"/>
      <c r="BD41" s="1"/>
      <c r="BE41" s="1"/>
      <c r="BF41" s="1"/>
      <c r="BG41" s="1"/>
      <c r="BH41" s="1"/>
      <c r="BI41" s="1"/>
    </row>
    <row r="42" spans="1:61" ht="14.25" customHeight="1">
      <c r="A42" s="1"/>
      <c r="B42" s="266"/>
      <c r="C42" s="168"/>
      <c r="D42" s="169"/>
      <c r="E42" s="180"/>
      <c r="F42" s="168"/>
      <c r="G42" s="168"/>
      <c r="H42" s="168"/>
      <c r="I42" s="169"/>
      <c r="J42" s="261" t="e">
        <f>IF(AND('Mapa final'!#REF!="Muy Baja",'Mapa final'!#REF!="Leve"),CONCATENATE("R",'Mapa final'!#REF!),"")</f>
        <v>#REF!</v>
      </c>
      <c r="K42" s="226"/>
      <c r="L42" s="256" t="e">
        <f>IF(AND('Mapa final'!#REF!="Muy Baja",'Mapa final'!#REF!="Leve"),CONCATENATE("R",'Mapa final'!#REF!),"")</f>
        <v>#REF!</v>
      </c>
      <c r="M42" s="226"/>
      <c r="N42" s="256" t="e">
        <f>IF(AND('Mapa final'!#REF!="Muy Baja",'Mapa final'!#REF!="Leve"),CONCATENATE("R",'Mapa final'!#REF!),"")</f>
        <v>#REF!</v>
      </c>
      <c r="O42" s="222"/>
      <c r="P42" s="261" t="e">
        <f>IF(AND('Mapa final'!#REF!="Muy Baja",'Mapa final'!#REF!="Menor"),CONCATENATE("R",'Mapa final'!#REF!),"")</f>
        <v>#REF!</v>
      </c>
      <c r="Q42" s="226"/>
      <c r="R42" s="256" t="e">
        <f>IF(AND('Mapa final'!#REF!="Muy Baja",'Mapa final'!#REF!="Menor"),CONCATENATE("R",'Mapa final'!#REF!),"")</f>
        <v>#REF!</v>
      </c>
      <c r="S42" s="226"/>
      <c r="T42" s="256" t="e">
        <f>IF(AND('Mapa final'!#REF!="Muy Baja",'Mapa final'!#REF!="Menor"),CONCATENATE("R",'Mapa final'!#REF!),"")</f>
        <v>#REF!</v>
      </c>
      <c r="U42" s="222"/>
      <c r="V42" s="244" t="e">
        <f>IF(AND('Mapa final'!#REF!="Muy Baja",'Mapa final'!#REF!="Moderado"),CONCATENATE("R",'Mapa final'!#REF!),"")</f>
        <v>#REF!</v>
      </c>
      <c r="W42" s="226"/>
      <c r="X42" s="243" t="e">
        <f>IF(AND('Mapa final'!#REF!="Muy Baja",'Mapa final'!#REF!="Moderado"),CONCATENATE("R",'Mapa final'!#REF!),"")</f>
        <v>#REF!</v>
      </c>
      <c r="Y42" s="226"/>
      <c r="Z42" s="243" t="e">
        <f>IF(AND('Mapa final'!#REF!="Muy Baja",'Mapa final'!#REF!="Moderado"),CONCATENATE("R",'Mapa final'!#REF!),"")</f>
        <v>#REF!</v>
      </c>
      <c r="AA42" s="222"/>
      <c r="AB42" s="225" t="e">
        <f>IF(AND('Mapa final'!#REF!="Muy Baja",'Mapa final'!#REF!="Mayor"),CONCATENATE("R",'Mapa final'!#REF!),"")</f>
        <v>#REF!</v>
      </c>
      <c r="AC42" s="226"/>
      <c r="AD42" s="221" t="e">
        <f>IF(AND('Mapa final'!#REF!="Muy Baja",'Mapa final'!#REF!="Mayor"),CONCATENATE("R",'Mapa final'!#REF!),"")</f>
        <v>#REF!</v>
      </c>
      <c r="AE42" s="226"/>
      <c r="AF42" s="221" t="e">
        <f>IF(AND('Mapa final'!#REF!="Muy Baja",'Mapa final'!#REF!="Mayor"),CONCATENATE("R",'Mapa final'!#REF!),"")</f>
        <v>#REF!</v>
      </c>
      <c r="AG42" s="222"/>
      <c r="AH42" s="229" t="e">
        <f>IF(AND('Mapa final'!#REF!="Muy Baja",'Mapa final'!#REF!="Catastrófico"),CONCATENATE("R",'Mapa final'!#REF!),"")</f>
        <v>#REF!</v>
      </c>
      <c r="AI42" s="226"/>
      <c r="AJ42" s="230" t="e">
        <f>IF(AND('Mapa final'!#REF!="Muy Baja",'Mapa final'!#REF!="Catastrófico"),CONCATENATE("R",'Mapa final'!#REF!),"")</f>
        <v>#REF!</v>
      </c>
      <c r="AK42" s="226"/>
      <c r="AL42" s="230" t="e">
        <f>IF(AND('Mapa final'!#REF!="Muy Baja",'Mapa final'!#REF!="Catastrófico"),CONCATENATE("R",'Mapa final'!#REF!),"")</f>
        <v>#REF!</v>
      </c>
      <c r="AM42" s="222"/>
      <c r="AN42" s="1"/>
      <c r="AO42" s="1"/>
      <c r="AP42" s="1"/>
      <c r="AQ42" s="1"/>
      <c r="AR42" s="1"/>
      <c r="AS42" s="1"/>
      <c r="AT42" s="1"/>
      <c r="AU42" s="1"/>
      <c r="AV42" s="1"/>
      <c r="AW42" s="1"/>
      <c r="AX42" s="1"/>
      <c r="AY42" s="1"/>
      <c r="AZ42" s="1"/>
      <c r="BA42" s="1"/>
      <c r="BB42" s="1"/>
      <c r="BC42" s="1"/>
      <c r="BD42" s="1"/>
      <c r="BE42" s="1"/>
      <c r="BF42" s="1"/>
      <c r="BG42" s="1"/>
      <c r="BH42" s="1"/>
      <c r="BI42" s="1"/>
    </row>
    <row r="43" spans="1:61" ht="14.25" customHeight="1">
      <c r="A43" s="1"/>
      <c r="B43" s="266"/>
      <c r="C43" s="168"/>
      <c r="D43" s="169"/>
      <c r="E43" s="180"/>
      <c r="F43" s="168"/>
      <c r="G43" s="168"/>
      <c r="H43" s="168"/>
      <c r="I43" s="169"/>
      <c r="J43" s="227"/>
      <c r="K43" s="228"/>
      <c r="L43" s="223"/>
      <c r="M43" s="228"/>
      <c r="N43" s="223"/>
      <c r="O43" s="224"/>
      <c r="P43" s="227"/>
      <c r="Q43" s="228"/>
      <c r="R43" s="223"/>
      <c r="S43" s="228"/>
      <c r="T43" s="223"/>
      <c r="U43" s="224"/>
      <c r="V43" s="227"/>
      <c r="W43" s="228"/>
      <c r="X43" s="223"/>
      <c r="Y43" s="228"/>
      <c r="Z43" s="223"/>
      <c r="AA43" s="224"/>
      <c r="AB43" s="227"/>
      <c r="AC43" s="228"/>
      <c r="AD43" s="223"/>
      <c r="AE43" s="228"/>
      <c r="AF43" s="223"/>
      <c r="AG43" s="224"/>
      <c r="AH43" s="227"/>
      <c r="AI43" s="228"/>
      <c r="AJ43" s="223"/>
      <c r="AK43" s="228"/>
      <c r="AL43" s="223"/>
      <c r="AM43" s="224"/>
      <c r="AN43" s="1"/>
      <c r="AO43" s="1"/>
      <c r="AP43" s="1"/>
      <c r="AQ43" s="1"/>
      <c r="AR43" s="1"/>
      <c r="AS43" s="1"/>
      <c r="AT43" s="1"/>
      <c r="AU43" s="1"/>
      <c r="AV43" s="1"/>
      <c r="AW43" s="1"/>
      <c r="AX43" s="1"/>
      <c r="AY43" s="1"/>
      <c r="AZ43" s="1"/>
      <c r="BA43" s="1"/>
      <c r="BB43" s="1"/>
      <c r="BC43" s="1"/>
      <c r="BD43" s="1"/>
      <c r="BE43" s="1"/>
      <c r="BF43" s="1"/>
      <c r="BG43" s="1"/>
      <c r="BH43" s="1"/>
      <c r="BI43" s="1"/>
    </row>
    <row r="44" spans="1:61" ht="14.25" customHeight="1">
      <c r="A44" s="1"/>
      <c r="B44" s="266"/>
      <c r="C44" s="168"/>
      <c r="D44" s="169"/>
      <c r="E44" s="180"/>
      <c r="F44" s="168"/>
      <c r="G44" s="168"/>
      <c r="H44" s="168"/>
      <c r="I44" s="169"/>
      <c r="J44" s="261" t="e">
        <f>IF(AND('Mapa final'!#REF!="Muy Baja",'Mapa final'!#REF!="Leve"),CONCATENATE("R",'Mapa final'!#REF!),"")</f>
        <v>#REF!</v>
      </c>
      <c r="K44" s="226"/>
      <c r="L44" s="256" t="str">
        <f>IF(AND('Mapa final'!$J$41="Muy Baja",'Mapa final'!$N$41="Leve"),CONCATENATE("R",'Mapa final'!$A$41),"")</f>
        <v/>
      </c>
      <c r="M44" s="226"/>
      <c r="N44" s="256" t="str">
        <f>IF(AND('Mapa final'!$J$47="Muy Baja",'Mapa final'!$N$47="Leve"),CONCATENATE("R",'Mapa final'!$A$47),"")</f>
        <v/>
      </c>
      <c r="O44" s="222"/>
      <c r="P44" s="261" t="e">
        <f>IF(AND('Mapa final'!#REF!="Muy Baja",'Mapa final'!#REF!="Menor"),CONCATENATE("R",'Mapa final'!#REF!),"")</f>
        <v>#REF!</v>
      </c>
      <c r="Q44" s="226"/>
      <c r="R44" s="256" t="str">
        <f>IF(AND('Mapa final'!$J$41="Muy Baja",'Mapa final'!$N$41="Menor"),CONCATENATE("R",'Mapa final'!$A$41),"")</f>
        <v/>
      </c>
      <c r="S44" s="226"/>
      <c r="T44" s="256" t="str">
        <f>IF(AND('Mapa final'!$J$47="Muy Baja",'Mapa final'!$N$47="Menor"),CONCATENATE("R",'Mapa final'!$A$47),"")</f>
        <v/>
      </c>
      <c r="U44" s="222"/>
      <c r="V44" s="244" t="e">
        <f>IF(AND('Mapa final'!#REF!="Muy Baja",'Mapa final'!#REF!="Moderado"),CONCATENATE("R",'Mapa final'!#REF!),"")</f>
        <v>#REF!</v>
      </c>
      <c r="W44" s="226"/>
      <c r="X44" s="243" t="str">
        <f>IF(AND('Mapa final'!$J$41="Muy Baja",'Mapa final'!$N$41="Moderado"),CONCATENATE("R",'Mapa final'!$A$41),"")</f>
        <v/>
      </c>
      <c r="Y44" s="226"/>
      <c r="Z44" s="243" t="str">
        <f>IF(AND('Mapa final'!$J$47="Muy Baja",'Mapa final'!$N$47="Moderado"),CONCATENATE("R",'Mapa final'!$A$47),"")</f>
        <v/>
      </c>
      <c r="AA44" s="222"/>
      <c r="AB44" s="225" t="e">
        <f>IF(AND('Mapa final'!#REF!="Muy Baja",'Mapa final'!#REF!="Mayor"),CONCATENATE("R",'Mapa final'!#REF!),"")</f>
        <v>#REF!</v>
      </c>
      <c r="AC44" s="226"/>
      <c r="AD44" s="221" t="str">
        <f>IF(AND('Mapa final'!$J$41="Muy Baja",'Mapa final'!$N$41="Mayor"),CONCATENATE("R",'Mapa final'!$A$41),"")</f>
        <v/>
      </c>
      <c r="AE44" s="226"/>
      <c r="AF44" s="221" t="str">
        <f>IF(AND('Mapa final'!$J$47="Muy Baja",'Mapa final'!$N$47="Mayor"),CONCATENATE("R",'Mapa final'!$A$47),"")</f>
        <v/>
      </c>
      <c r="AG44" s="222"/>
      <c r="AH44" s="229" t="e">
        <f>IF(AND('Mapa final'!#REF!="Muy Baja",'Mapa final'!#REF!="Catastrófico"),CONCATENATE("R",'Mapa final'!#REF!),"")</f>
        <v>#REF!</v>
      </c>
      <c r="AI44" s="226"/>
      <c r="AJ44" s="230" t="str">
        <f>IF(AND('Mapa final'!$J$41="Muy Baja",'Mapa final'!$N$41="Catastrófico"),CONCATENATE("R",'Mapa final'!$A$41),"")</f>
        <v/>
      </c>
      <c r="AK44" s="226"/>
      <c r="AL44" s="230" t="str">
        <f>IF(AND('Mapa final'!$J$47="Muy Baja",'Mapa final'!$N$47="Catastrófico"),CONCATENATE("R",'Mapa final'!$A$47),"")</f>
        <v/>
      </c>
      <c r="AM44" s="222"/>
      <c r="AN44" s="1"/>
      <c r="AO44" s="1"/>
      <c r="AP44" s="1"/>
      <c r="AQ44" s="1"/>
      <c r="AR44" s="1"/>
      <c r="AS44" s="1"/>
      <c r="AT44" s="1"/>
      <c r="AU44" s="1"/>
      <c r="AV44" s="1"/>
      <c r="AW44" s="1"/>
      <c r="AX44" s="1"/>
      <c r="AY44" s="1"/>
      <c r="AZ44" s="1"/>
      <c r="BA44" s="1"/>
      <c r="BB44" s="1"/>
      <c r="BC44" s="1"/>
      <c r="BD44" s="1"/>
      <c r="BE44" s="1"/>
      <c r="BF44" s="1"/>
      <c r="BG44" s="1"/>
      <c r="BH44" s="1"/>
      <c r="BI44" s="1"/>
    </row>
    <row r="45" spans="1:61" ht="14.25" customHeight="1">
      <c r="A45" s="1"/>
      <c r="B45" s="223"/>
      <c r="C45" s="268"/>
      <c r="D45" s="224"/>
      <c r="E45" s="234"/>
      <c r="F45" s="259"/>
      <c r="G45" s="259"/>
      <c r="H45" s="259"/>
      <c r="I45" s="237"/>
      <c r="J45" s="234"/>
      <c r="K45" s="235"/>
      <c r="L45" s="236"/>
      <c r="M45" s="235"/>
      <c r="N45" s="236"/>
      <c r="O45" s="237"/>
      <c r="P45" s="234"/>
      <c r="Q45" s="235"/>
      <c r="R45" s="236"/>
      <c r="S45" s="235"/>
      <c r="T45" s="236"/>
      <c r="U45" s="237"/>
      <c r="V45" s="234"/>
      <c r="W45" s="235"/>
      <c r="X45" s="236"/>
      <c r="Y45" s="235"/>
      <c r="Z45" s="236"/>
      <c r="AA45" s="237"/>
      <c r="AB45" s="234"/>
      <c r="AC45" s="235"/>
      <c r="AD45" s="236"/>
      <c r="AE45" s="235"/>
      <c r="AF45" s="236"/>
      <c r="AG45" s="237"/>
      <c r="AH45" s="234"/>
      <c r="AI45" s="235"/>
      <c r="AJ45" s="236"/>
      <c r="AK45" s="235"/>
      <c r="AL45" s="236"/>
      <c r="AM45" s="237"/>
      <c r="AN45" s="1"/>
      <c r="AO45" s="1"/>
      <c r="AP45" s="1"/>
      <c r="AQ45" s="1"/>
      <c r="AR45" s="1"/>
      <c r="AS45" s="1"/>
      <c r="AT45" s="1"/>
      <c r="AU45" s="1"/>
      <c r="AV45" s="1"/>
      <c r="AW45" s="1"/>
      <c r="AX45" s="1"/>
      <c r="AY45" s="1"/>
      <c r="AZ45" s="1"/>
      <c r="BA45" s="1"/>
      <c r="BB45" s="1"/>
      <c r="BC45" s="1"/>
      <c r="BD45" s="1"/>
      <c r="BE45" s="1"/>
      <c r="BF45" s="1"/>
      <c r="BG45" s="1"/>
      <c r="BH45" s="1"/>
      <c r="BI45" s="1"/>
    </row>
    <row r="46" spans="1:61" ht="14.25" customHeight="1">
      <c r="A46" s="1"/>
      <c r="B46" s="1"/>
      <c r="C46" s="1"/>
      <c r="D46" s="1"/>
      <c r="E46" s="1"/>
      <c r="F46" s="1"/>
      <c r="G46" s="1"/>
      <c r="H46" s="1"/>
      <c r="I46" s="1"/>
      <c r="J46" s="257" t="s">
        <v>159</v>
      </c>
      <c r="K46" s="258"/>
      <c r="L46" s="258"/>
      <c r="M46" s="258"/>
      <c r="N46" s="258"/>
      <c r="O46" s="239"/>
      <c r="P46" s="257" t="s">
        <v>160</v>
      </c>
      <c r="Q46" s="258"/>
      <c r="R46" s="258"/>
      <c r="S46" s="258"/>
      <c r="T46" s="258"/>
      <c r="U46" s="239"/>
      <c r="V46" s="257" t="s">
        <v>161</v>
      </c>
      <c r="W46" s="258"/>
      <c r="X46" s="258"/>
      <c r="Y46" s="258"/>
      <c r="Z46" s="258"/>
      <c r="AA46" s="239"/>
      <c r="AB46" s="257" t="s">
        <v>162</v>
      </c>
      <c r="AC46" s="258"/>
      <c r="AD46" s="258"/>
      <c r="AE46" s="258"/>
      <c r="AF46" s="258"/>
      <c r="AG46" s="239"/>
      <c r="AH46" s="257" t="s">
        <v>163</v>
      </c>
      <c r="AI46" s="258"/>
      <c r="AJ46" s="258"/>
      <c r="AK46" s="258"/>
      <c r="AL46" s="258"/>
      <c r="AM46" s="239"/>
      <c r="AN46" s="1"/>
      <c r="AO46" s="1"/>
      <c r="AP46" s="1"/>
      <c r="AQ46" s="1"/>
      <c r="AR46" s="1"/>
      <c r="AS46" s="1"/>
      <c r="AT46" s="1"/>
      <c r="AU46" s="1"/>
      <c r="AV46" s="1"/>
      <c r="AW46" s="1"/>
      <c r="AX46" s="1"/>
      <c r="AY46" s="1"/>
      <c r="AZ46" s="1"/>
      <c r="BA46" s="1"/>
      <c r="BB46" s="1"/>
      <c r="BC46" s="1"/>
      <c r="BD46" s="1"/>
      <c r="BE46" s="1"/>
      <c r="BF46" s="1"/>
      <c r="BG46" s="1"/>
      <c r="BH46" s="1"/>
      <c r="BI46" s="1"/>
    </row>
    <row r="47" spans="1:61" ht="14.25" customHeight="1">
      <c r="A47" s="1"/>
      <c r="B47" s="1"/>
      <c r="C47" s="1"/>
      <c r="D47" s="1"/>
      <c r="E47" s="1"/>
      <c r="F47" s="1"/>
      <c r="G47" s="1"/>
      <c r="H47" s="1"/>
      <c r="I47" s="1"/>
      <c r="J47" s="180"/>
      <c r="K47" s="168"/>
      <c r="L47" s="168"/>
      <c r="M47" s="168"/>
      <c r="N47" s="168"/>
      <c r="O47" s="169"/>
      <c r="P47" s="180"/>
      <c r="Q47" s="168"/>
      <c r="R47" s="168"/>
      <c r="S47" s="168"/>
      <c r="T47" s="168"/>
      <c r="U47" s="169"/>
      <c r="V47" s="180"/>
      <c r="W47" s="168"/>
      <c r="X47" s="168"/>
      <c r="Y47" s="168"/>
      <c r="Z47" s="168"/>
      <c r="AA47" s="169"/>
      <c r="AB47" s="180"/>
      <c r="AC47" s="168"/>
      <c r="AD47" s="168"/>
      <c r="AE47" s="168"/>
      <c r="AF47" s="168"/>
      <c r="AG47" s="169"/>
      <c r="AH47" s="180"/>
      <c r="AI47" s="168"/>
      <c r="AJ47" s="168"/>
      <c r="AK47" s="168"/>
      <c r="AL47" s="168"/>
      <c r="AM47" s="169"/>
      <c r="AN47" s="1"/>
      <c r="AO47" s="1"/>
      <c r="AP47" s="1"/>
      <c r="AQ47" s="1"/>
      <c r="AR47" s="1"/>
      <c r="AS47" s="1"/>
      <c r="AT47" s="1"/>
      <c r="AU47" s="1"/>
      <c r="AV47" s="1"/>
      <c r="AW47" s="1"/>
      <c r="AX47" s="1"/>
      <c r="AY47" s="1"/>
      <c r="AZ47" s="1"/>
      <c r="BA47" s="1"/>
      <c r="BB47" s="1"/>
      <c r="BC47" s="1"/>
      <c r="BD47" s="1"/>
      <c r="BE47" s="1"/>
      <c r="BF47" s="1"/>
      <c r="BG47" s="1"/>
      <c r="BH47" s="1"/>
      <c r="BI47" s="1"/>
    </row>
    <row r="48" spans="1:61" ht="14.25" customHeight="1">
      <c r="A48" s="1"/>
      <c r="B48" s="1"/>
      <c r="C48" s="1"/>
      <c r="D48" s="1"/>
      <c r="E48" s="1"/>
      <c r="F48" s="1"/>
      <c r="G48" s="1"/>
      <c r="H48" s="1"/>
      <c r="I48" s="1"/>
      <c r="J48" s="180"/>
      <c r="K48" s="168"/>
      <c r="L48" s="168"/>
      <c r="M48" s="168"/>
      <c r="N48" s="168"/>
      <c r="O48" s="169"/>
      <c r="P48" s="180"/>
      <c r="Q48" s="168"/>
      <c r="R48" s="168"/>
      <c r="S48" s="168"/>
      <c r="T48" s="168"/>
      <c r="U48" s="169"/>
      <c r="V48" s="180"/>
      <c r="W48" s="168"/>
      <c r="X48" s="168"/>
      <c r="Y48" s="168"/>
      <c r="Z48" s="168"/>
      <c r="AA48" s="169"/>
      <c r="AB48" s="180"/>
      <c r="AC48" s="168"/>
      <c r="AD48" s="168"/>
      <c r="AE48" s="168"/>
      <c r="AF48" s="168"/>
      <c r="AG48" s="169"/>
      <c r="AH48" s="180"/>
      <c r="AI48" s="168"/>
      <c r="AJ48" s="168"/>
      <c r="AK48" s="168"/>
      <c r="AL48" s="168"/>
      <c r="AM48" s="169"/>
      <c r="AN48" s="1"/>
      <c r="AO48" s="1"/>
      <c r="AP48" s="1"/>
      <c r="AQ48" s="1"/>
      <c r="AR48" s="1"/>
      <c r="AS48" s="1"/>
      <c r="AT48" s="1"/>
      <c r="AU48" s="1"/>
      <c r="AV48" s="1"/>
      <c r="AW48" s="1"/>
      <c r="AX48" s="1"/>
      <c r="AY48" s="1"/>
      <c r="AZ48" s="1"/>
      <c r="BA48" s="1"/>
      <c r="BB48" s="1"/>
      <c r="BC48" s="1"/>
      <c r="BD48" s="1"/>
      <c r="BE48" s="1"/>
      <c r="BF48" s="1"/>
      <c r="BG48" s="1"/>
      <c r="BH48" s="1"/>
      <c r="BI48" s="1"/>
    </row>
    <row r="49" spans="1:61" ht="14.25" customHeight="1">
      <c r="A49" s="1"/>
      <c r="B49" s="1"/>
      <c r="C49" s="1"/>
      <c r="D49" s="1"/>
      <c r="E49" s="1"/>
      <c r="F49" s="1"/>
      <c r="G49" s="1"/>
      <c r="H49" s="1"/>
      <c r="I49" s="1"/>
      <c r="J49" s="180"/>
      <c r="K49" s="168"/>
      <c r="L49" s="168"/>
      <c r="M49" s="168"/>
      <c r="N49" s="168"/>
      <c r="O49" s="169"/>
      <c r="P49" s="180"/>
      <c r="Q49" s="168"/>
      <c r="R49" s="168"/>
      <c r="S49" s="168"/>
      <c r="T49" s="168"/>
      <c r="U49" s="169"/>
      <c r="V49" s="180"/>
      <c r="W49" s="168"/>
      <c r="X49" s="168"/>
      <c r="Y49" s="168"/>
      <c r="Z49" s="168"/>
      <c r="AA49" s="169"/>
      <c r="AB49" s="180"/>
      <c r="AC49" s="168"/>
      <c r="AD49" s="168"/>
      <c r="AE49" s="168"/>
      <c r="AF49" s="168"/>
      <c r="AG49" s="169"/>
      <c r="AH49" s="180"/>
      <c r="AI49" s="168"/>
      <c r="AJ49" s="168"/>
      <c r="AK49" s="168"/>
      <c r="AL49" s="168"/>
      <c r="AM49" s="169"/>
      <c r="AN49" s="1"/>
      <c r="AO49" s="1"/>
      <c r="AP49" s="1"/>
      <c r="AQ49" s="1"/>
      <c r="AR49" s="1"/>
      <c r="AS49" s="1"/>
      <c r="AT49" s="1"/>
      <c r="AU49" s="1"/>
      <c r="AV49" s="1"/>
      <c r="AW49" s="1"/>
      <c r="AX49" s="1"/>
      <c r="AY49" s="1"/>
      <c r="AZ49" s="1"/>
      <c r="BA49" s="1"/>
      <c r="BB49" s="1"/>
      <c r="BC49" s="1"/>
      <c r="BD49" s="1"/>
      <c r="BE49" s="1"/>
      <c r="BF49" s="1"/>
      <c r="BG49" s="1"/>
      <c r="BH49" s="1"/>
      <c r="BI49" s="1"/>
    </row>
    <row r="50" spans="1:61" ht="14.25" customHeight="1">
      <c r="A50" s="1"/>
      <c r="B50" s="1"/>
      <c r="C50" s="1"/>
      <c r="D50" s="1"/>
      <c r="E50" s="1"/>
      <c r="F50" s="1"/>
      <c r="G50" s="1"/>
      <c r="H50" s="1"/>
      <c r="I50" s="1"/>
      <c r="J50" s="180"/>
      <c r="K50" s="168"/>
      <c r="L50" s="168"/>
      <c r="M50" s="168"/>
      <c r="N50" s="168"/>
      <c r="O50" s="169"/>
      <c r="P50" s="180"/>
      <c r="Q50" s="168"/>
      <c r="R50" s="168"/>
      <c r="S50" s="168"/>
      <c r="T50" s="168"/>
      <c r="U50" s="169"/>
      <c r="V50" s="180"/>
      <c r="W50" s="168"/>
      <c r="X50" s="168"/>
      <c r="Y50" s="168"/>
      <c r="Z50" s="168"/>
      <c r="AA50" s="169"/>
      <c r="AB50" s="180"/>
      <c r="AC50" s="168"/>
      <c r="AD50" s="168"/>
      <c r="AE50" s="168"/>
      <c r="AF50" s="168"/>
      <c r="AG50" s="169"/>
      <c r="AH50" s="180"/>
      <c r="AI50" s="168"/>
      <c r="AJ50" s="168"/>
      <c r="AK50" s="168"/>
      <c r="AL50" s="168"/>
      <c r="AM50" s="169"/>
      <c r="AN50" s="1"/>
      <c r="AO50" s="1"/>
      <c r="AP50" s="1"/>
      <c r="AQ50" s="1"/>
      <c r="AR50" s="1"/>
      <c r="AS50" s="1"/>
      <c r="AT50" s="1"/>
      <c r="AU50" s="1"/>
      <c r="AV50" s="1"/>
      <c r="AW50" s="1"/>
      <c r="AX50" s="1"/>
      <c r="AY50" s="1"/>
      <c r="AZ50" s="1"/>
      <c r="BA50" s="1"/>
      <c r="BB50" s="1"/>
      <c r="BC50" s="1"/>
      <c r="BD50" s="1"/>
      <c r="BE50" s="1"/>
      <c r="BF50" s="1"/>
      <c r="BG50" s="1"/>
      <c r="BH50" s="1"/>
      <c r="BI50" s="1"/>
    </row>
    <row r="51" spans="1:61" ht="14.25" customHeight="1">
      <c r="A51" s="1"/>
      <c r="B51" s="1"/>
      <c r="C51" s="1"/>
      <c r="D51" s="1"/>
      <c r="E51" s="1"/>
      <c r="F51" s="1"/>
      <c r="G51" s="1"/>
      <c r="H51" s="1"/>
      <c r="I51" s="1"/>
      <c r="J51" s="234"/>
      <c r="K51" s="259"/>
      <c r="L51" s="259"/>
      <c r="M51" s="259"/>
      <c r="N51" s="259"/>
      <c r="O51" s="237"/>
      <c r="P51" s="234"/>
      <c r="Q51" s="259"/>
      <c r="R51" s="259"/>
      <c r="S51" s="259"/>
      <c r="T51" s="259"/>
      <c r="U51" s="237"/>
      <c r="V51" s="234"/>
      <c r="W51" s="259"/>
      <c r="X51" s="259"/>
      <c r="Y51" s="259"/>
      <c r="Z51" s="259"/>
      <c r="AA51" s="237"/>
      <c r="AB51" s="234"/>
      <c r="AC51" s="259"/>
      <c r="AD51" s="259"/>
      <c r="AE51" s="259"/>
      <c r="AF51" s="259"/>
      <c r="AG51" s="237"/>
      <c r="AH51" s="234"/>
      <c r="AI51" s="259"/>
      <c r="AJ51" s="259"/>
      <c r="AK51" s="259"/>
      <c r="AL51" s="259"/>
      <c r="AM51" s="237"/>
      <c r="AN51" s="1"/>
      <c r="AO51" s="1"/>
      <c r="AP51" s="1"/>
      <c r="AQ51" s="1"/>
      <c r="AR51" s="1"/>
      <c r="AS51" s="1"/>
      <c r="AT51" s="1"/>
      <c r="AU51" s="1"/>
      <c r="AV51" s="1"/>
      <c r="AW51" s="1"/>
      <c r="AX51" s="1"/>
      <c r="AY51" s="1"/>
      <c r="AZ51" s="1"/>
      <c r="BA51" s="1"/>
      <c r="BB51" s="1"/>
      <c r="BC51" s="1"/>
      <c r="BD51" s="1"/>
      <c r="BE51" s="1"/>
      <c r="BF51" s="1"/>
      <c r="BG51" s="1"/>
      <c r="BH51" s="1"/>
      <c r="BI51" s="1"/>
    </row>
    <row r="52" spans="1:61"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1"/>
      <c r="AV53" s="1"/>
      <c r="AW53" s="1"/>
      <c r="AX53" s="1"/>
      <c r="AY53" s="1"/>
      <c r="AZ53" s="1"/>
      <c r="BA53" s="1"/>
      <c r="BB53" s="1"/>
      <c r="BC53" s="1"/>
      <c r="BD53" s="1"/>
      <c r="BE53" s="1"/>
      <c r="BF53" s="1"/>
      <c r="BG53" s="1"/>
      <c r="BH53" s="1"/>
      <c r="BI53" s="1"/>
    </row>
    <row r="54" spans="1:61" ht="15" customHeight="1">
      <c r="A54" s="1"/>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1"/>
      <c r="AV54" s="1"/>
      <c r="AW54" s="1"/>
      <c r="AX54" s="1"/>
      <c r="AY54" s="1"/>
      <c r="AZ54" s="1"/>
      <c r="BA54" s="1"/>
      <c r="BB54" s="1"/>
      <c r="BC54" s="1"/>
      <c r="BD54" s="1"/>
      <c r="BE54" s="1"/>
      <c r="BF54" s="1"/>
      <c r="BG54" s="1"/>
      <c r="BH54" s="1"/>
      <c r="BI54" s="1"/>
    </row>
    <row r="55" spans="1:6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4.25" customHeight="1">
      <c r="B137" s="1"/>
      <c r="C137" s="1"/>
      <c r="D137" s="1"/>
      <c r="E137" s="1"/>
      <c r="F137" s="1"/>
      <c r="G137" s="1"/>
      <c r="H137" s="1"/>
      <c r="I137" s="1"/>
    </row>
    <row r="138" spans="2:61" ht="14.25" customHeight="1">
      <c r="B138" s="1"/>
      <c r="C138" s="1"/>
      <c r="D138" s="1"/>
      <c r="E138" s="1"/>
      <c r="F138" s="1"/>
      <c r="G138" s="1"/>
      <c r="H138" s="1"/>
      <c r="I138" s="1"/>
    </row>
    <row r="139" spans="2:61" ht="14.25" customHeight="1">
      <c r="B139" s="1"/>
      <c r="C139" s="1"/>
      <c r="D139" s="1"/>
      <c r="E139" s="1"/>
      <c r="F139" s="1"/>
      <c r="G139" s="1"/>
      <c r="H139" s="1"/>
      <c r="I139" s="1"/>
    </row>
    <row r="140" spans="2:61" ht="14.25" customHeight="1">
      <c r="B140" s="1"/>
      <c r="C140" s="1"/>
      <c r="D140" s="1"/>
      <c r="E140" s="1"/>
      <c r="F140" s="1"/>
      <c r="G140" s="1"/>
      <c r="H140" s="1"/>
      <c r="I140" s="1"/>
    </row>
    <row r="141" spans="2:61" ht="14.25" customHeight="1"/>
    <row r="142" spans="2:61" ht="14.25" customHeight="1"/>
    <row r="143" spans="2:61" ht="14.25" customHeight="1"/>
    <row r="144" spans="2:61"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42578125" defaultRowHeight="15" customHeight="1"/>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75" t="s">
        <v>164</v>
      </c>
      <c r="C2" s="168"/>
      <c r="D2" s="168"/>
      <c r="E2" s="168"/>
      <c r="F2" s="168"/>
      <c r="G2" s="168"/>
      <c r="H2" s="168"/>
      <c r="I2" s="168"/>
      <c r="J2" s="264" t="s">
        <v>19</v>
      </c>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26"/>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8"/>
      <c r="C3" s="168"/>
      <c r="D3" s="168"/>
      <c r="E3" s="168"/>
      <c r="F3" s="168"/>
      <c r="G3" s="168"/>
      <c r="H3" s="168"/>
      <c r="I3" s="168"/>
      <c r="J3" s="266"/>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267"/>
      <c r="AN3" s="1"/>
      <c r="AO3" s="1"/>
      <c r="AP3" s="1"/>
      <c r="AQ3" s="1"/>
      <c r="AR3" s="1"/>
      <c r="AS3" s="1"/>
      <c r="AT3" s="1"/>
      <c r="AU3" s="1"/>
      <c r="AV3" s="1"/>
      <c r="AW3" s="1"/>
      <c r="AX3" s="1"/>
      <c r="AY3" s="1"/>
      <c r="AZ3" s="1"/>
      <c r="BA3" s="1"/>
      <c r="BB3" s="1"/>
      <c r="BC3" s="1"/>
      <c r="BD3" s="1"/>
      <c r="BE3" s="1"/>
      <c r="BF3" s="1"/>
      <c r="BG3" s="1"/>
      <c r="BH3" s="1"/>
      <c r="BI3" s="1"/>
    </row>
    <row r="4" spans="1:61" ht="15" customHeight="1">
      <c r="A4" s="1"/>
      <c r="B4" s="168"/>
      <c r="C4" s="168"/>
      <c r="D4" s="168"/>
      <c r="E4" s="168"/>
      <c r="F4" s="168"/>
      <c r="G4" s="168"/>
      <c r="H4" s="168"/>
      <c r="I4" s="168"/>
      <c r="J4" s="223"/>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28"/>
      <c r="AN4" s="1"/>
      <c r="AO4" s="1"/>
      <c r="AP4" s="1"/>
      <c r="AQ4" s="1"/>
      <c r="AR4" s="1"/>
      <c r="AS4" s="1"/>
      <c r="AT4" s="1"/>
      <c r="AU4" s="1"/>
      <c r="AV4" s="1"/>
      <c r="AW4" s="1"/>
      <c r="AX4" s="1"/>
      <c r="AY4" s="1"/>
      <c r="AZ4" s="1"/>
      <c r="BA4" s="1"/>
      <c r="BB4" s="1"/>
      <c r="BC4" s="1"/>
      <c r="BD4" s="1"/>
      <c r="BE4" s="1"/>
      <c r="BF4" s="1"/>
      <c r="BG4" s="1"/>
      <c r="BH4" s="1"/>
      <c r="BI4" s="1"/>
    </row>
    <row r="5" spans="1:61"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9" t="s">
        <v>149</v>
      </c>
      <c r="C6" s="265"/>
      <c r="D6" s="222"/>
      <c r="E6" s="274" t="s">
        <v>150</v>
      </c>
      <c r="F6" s="258"/>
      <c r="G6" s="258"/>
      <c r="H6" s="258"/>
      <c r="I6" s="239"/>
      <c r="J6" s="49" t="str">
        <f ca="1">IF(AND('Mapa final'!$AA$11="Muy Alta",'Mapa final'!$AC$11="Leve"),CONCATENATE("R1C",'Mapa final'!$Q$11),"")</f>
        <v/>
      </c>
      <c r="K6" s="50" t="str">
        <f ca="1">IF(AND('Mapa final'!$AA$12="Muy Alta",'Mapa final'!$AC$12="Leve"),CONCATENATE("R1C",'Mapa final'!$Q$12),"")</f>
        <v/>
      </c>
      <c r="L6" s="50" t="str">
        <f>IF(AND('Mapa final'!$AA$13="Muy Alta",'Mapa final'!$AC$13="Leve"),CONCATENATE("R1C",'Mapa final'!$Q$13),"")</f>
        <v/>
      </c>
      <c r="M6" s="50" t="str">
        <f>IF(AND('Mapa final'!$AA$14="Muy Alta",'Mapa final'!$AC$14="Leve"),CONCATENATE("R1C",'Mapa final'!$Q$14),"")</f>
        <v/>
      </c>
      <c r="N6" s="50" t="str">
        <f>IF(AND('Mapa final'!$AA$15="Muy Alta",'Mapa final'!$AC$15="Leve"),CONCATENATE("R1C",'Mapa final'!$Q$15),"")</f>
        <v/>
      </c>
      <c r="O6" s="51" t="str">
        <f>IF(AND('Mapa final'!$AA$16="Muy Alta",'Mapa final'!$AC$16="Leve"),CONCATENATE("R1C",'Mapa final'!$Q$16),"")</f>
        <v/>
      </c>
      <c r="P6" s="49" t="str">
        <f ca="1">IF(AND('Mapa final'!$AA$11="Muy Alta",'Mapa final'!$AC$11="Menor"),CONCATENATE("R1C",'Mapa final'!$Q$11),"")</f>
        <v/>
      </c>
      <c r="Q6" s="50" t="str">
        <f ca="1">IF(AND('Mapa final'!$AA$12="Muy Alta",'Mapa final'!$AC$12="Menor"),CONCATENATE("R1C",'Mapa final'!$Q$12),"")</f>
        <v/>
      </c>
      <c r="R6" s="50" t="str">
        <f>IF(AND('Mapa final'!$AA$13="Muy Alta",'Mapa final'!$AC$13="Menor"),CONCATENATE("R1C",'Mapa final'!$Q$13),"")</f>
        <v/>
      </c>
      <c r="S6" s="50" t="str">
        <f>IF(AND('Mapa final'!$AA$14="Muy Alta",'Mapa final'!$AC$14="Menor"),CONCATENATE("R1C",'Mapa final'!$Q$14),"")</f>
        <v/>
      </c>
      <c r="T6" s="50" t="str">
        <f>IF(AND('Mapa final'!$AA$15="Muy Alta",'Mapa final'!$AC$15="Menor"),CONCATENATE("R1C",'Mapa final'!$Q$15),"")</f>
        <v/>
      </c>
      <c r="U6" s="51" t="str">
        <f>IF(AND('Mapa final'!$AA$16="Muy Alta",'Mapa final'!$AC$16="Menor"),CONCATENATE("R1C",'Mapa final'!$Q$16),"")</f>
        <v/>
      </c>
      <c r="V6" s="49" t="str">
        <f ca="1">IF(AND('Mapa final'!$AA$11="Muy Alta",'Mapa final'!$AC$11="Moderado"),CONCATENATE("R1C",'Mapa final'!$Q$11),"")</f>
        <v/>
      </c>
      <c r="W6" s="50" t="str">
        <f ca="1">IF(AND('Mapa final'!$AA$12="Muy Alta",'Mapa final'!$AC$12="Moderado"),CONCATENATE("R1C",'Mapa final'!$Q$12),"")</f>
        <v/>
      </c>
      <c r="X6" s="50" t="str">
        <f>IF(AND('Mapa final'!$AA$13="Muy Alta",'Mapa final'!$AC$13="Moderado"),CONCATENATE("R1C",'Mapa final'!$Q$13),"")</f>
        <v/>
      </c>
      <c r="Y6" s="50" t="str">
        <f>IF(AND('Mapa final'!$AA$14="Muy Alta",'Mapa final'!$AC$14="Moderado"),CONCATENATE("R1C",'Mapa final'!$Q$14),"")</f>
        <v/>
      </c>
      <c r="Z6" s="50" t="str">
        <f>IF(AND('Mapa final'!$AA$15="Muy Alta",'Mapa final'!$AC$15="Moderado"),CONCATENATE("R1C",'Mapa final'!$Q$15),"")</f>
        <v/>
      </c>
      <c r="AA6" s="51" t="str">
        <f>IF(AND('Mapa final'!$AA$16="Muy Alta",'Mapa final'!$AC$16="Moderado"),CONCATENATE("R1C",'Mapa final'!$Q$16),"")</f>
        <v/>
      </c>
      <c r="AB6" s="49" t="str">
        <f ca="1">IF(AND('Mapa final'!$AA$11="Muy Alta",'Mapa final'!$AC$11="Mayor"),CONCATENATE("R1C",'Mapa final'!$Q$11),"")</f>
        <v/>
      </c>
      <c r="AC6" s="50" t="str">
        <f ca="1">IF(AND('Mapa final'!$AA$12="Muy Alta",'Mapa final'!$AC$12="Mayor"),CONCATENATE("R1C",'Mapa final'!$Q$12),"")</f>
        <v/>
      </c>
      <c r="AD6" s="50" t="str">
        <f>IF(AND('Mapa final'!$AA$13="Muy Alta",'Mapa final'!$AC$13="Mayor"),CONCATENATE("R1C",'Mapa final'!$Q$13),"")</f>
        <v/>
      </c>
      <c r="AE6" s="50" t="str">
        <f>IF(AND('Mapa final'!$AA$14="Muy Alta",'Mapa final'!$AC$14="Mayor"),CONCATENATE("R1C",'Mapa final'!$Q$14),"")</f>
        <v/>
      </c>
      <c r="AF6" s="50" t="str">
        <f>IF(AND('Mapa final'!$AA$15="Muy Alta",'Mapa final'!$AC$15="Mayor"),CONCATENATE("R1C",'Mapa final'!$Q$15),"")</f>
        <v/>
      </c>
      <c r="AG6" s="51" t="str">
        <f>IF(AND('Mapa final'!$AA$16="Muy Alta",'Mapa final'!$AC$16="Mayor"),CONCATENATE("R1C",'Mapa final'!$Q$16),"")</f>
        <v/>
      </c>
      <c r="AH6" s="52" t="str">
        <f ca="1">IF(AND('Mapa final'!$AA$11="Muy Alta",'Mapa final'!$AC$11="Catastrófico"),CONCATENATE("R1C",'Mapa final'!$Q$11),"")</f>
        <v/>
      </c>
      <c r="AI6" s="53" t="str">
        <f ca="1">IF(AND('Mapa final'!$AA$12="Muy Alta",'Mapa final'!$AC$12="Catastrófico"),CONCATENATE("R1C",'Mapa final'!$Q$12),"")</f>
        <v/>
      </c>
      <c r="AJ6" s="53" t="str">
        <f>IF(AND('Mapa final'!$AA$13="Muy Alta",'Mapa final'!$AC$13="Catastrófico"),CONCATENATE("R1C",'Mapa final'!$Q$13),"")</f>
        <v/>
      </c>
      <c r="AK6" s="53" t="str">
        <f>IF(AND('Mapa final'!$AA$14="Muy Alta",'Mapa final'!$AC$14="Catastrófico"),CONCATENATE("R1C",'Mapa final'!$Q$14),"")</f>
        <v/>
      </c>
      <c r="AL6" s="53" t="str">
        <f>IF(AND('Mapa final'!$AA$15="Muy Alta",'Mapa final'!$AC$15="Catastrófico"),CONCATENATE("R1C",'Mapa final'!$Q$15),"")</f>
        <v/>
      </c>
      <c r="AM6" s="54" t="str">
        <f>IF(AND('Mapa final'!$AA$16="Muy Alta",'Mapa final'!$AC$16="Catastrófico"),CONCATENATE("R1C",'Mapa final'!$Q$16),"")</f>
        <v/>
      </c>
      <c r="AN6" s="1"/>
      <c r="AO6" s="272" t="s">
        <v>151</v>
      </c>
      <c r="AP6" s="246"/>
      <c r="AQ6" s="246"/>
      <c r="AR6" s="246"/>
      <c r="AS6" s="246"/>
      <c r="AT6" s="247"/>
      <c r="AU6" s="1"/>
      <c r="AV6" s="1"/>
      <c r="AW6" s="1"/>
      <c r="AX6" s="1"/>
      <c r="AY6" s="1"/>
      <c r="AZ6" s="1"/>
      <c r="BA6" s="1"/>
      <c r="BB6" s="1"/>
      <c r="BC6" s="1"/>
      <c r="BD6" s="1"/>
      <c r="BE6" s="1"/>
      <c r="BF6" s="1"/>
      <c r="BG6" s="1"/>
      <c r="BH6" s="1"/>
      <c r="BI6" s="1"/>
    </row>
    <row r="7" spans="1:61" ht="15" customHeight="1">
      <c r="A7" s="1"/>
      <c r="B7" s="266"/>
      <c r="C7" s="168"/>
      <c r="D7" s="169"/>
      <c r="E7" s="180"/>
      <c r="F7" s="168"/>
      <c r="G7" s="168"/>
      <c r="H7" s="168"/>
      <c r="I7" s="169"/>
      <c r="J7" s="55" t="str">
        <f ca="1">IF(AND('Mapa final'!$AA$17="Muy Alta",'Mapa final'!$AC$17="Leve"),CONCATENATE("R2C",'Mapa final'!$Q$17),"")</f>
        <v/>
      </c>
      <c r="K7" s="56" t="str">
        <f ca="1">IF(AND('Mapa final'!$AA$18="Muy Alta",'Mapa final'!$AC$18="Leve"),CONCATENATE("R2C",'Mapa final'!$Q$18),"")</f>
        <v/>
      </c>
      <c r="L7" s="56" t="str">
        <f>IF(AND('Mapa final'!$AA$19="Muy Alta",'Mapa final'!$AC$19="Leve"),CONCATENATE("R2C",'Mapa final'!$Q$19),"")</f>
        <v/>
      </c>
      <c r="M7" s="56" t="str">
        <f>IF(AND('Mapa final'!$AA$20="Muy Alta",'Mapa final'!$AC$20="Leve"),CONCATENATE("R2C",'Mapa final'!$Q$20),"")</f>
        <v/>
      </c>
      <c r="N7" s="56" t="str">
        <f>IF(AND('Mapa final'!$AA$21="Muy Alta",'Mapa final'!$AC$21="Leve"),CONCATENATE("R2C",'Mapa final'!$Q$21),"")</f>
        <v/>
      </c>
      <c r="O7" s="57" t="str">
        <f>IF(AND('Mapa final'!$AA$22="Muy Alta",'Mapa final'!$AC$22="Leve"),CONCATENATE("R2C",'Mapa final'!$Q$22),"")</f>
        <v/>
      </c>
      <c r="P7" s="55" t="str">
        <f ca="1">IF(AND('Mapa final'!$AA$17="Muy Alta",'Mapa final'!$AC$17="Menor"),CONCATENATE("R2C",'Mapa final'!$Q$17),"")</f>
        <v/>
      </c>
      <c r="Q7" s="56" t="str">
        <f ca="1">IF(AND('Mapa final'!$AA$18="Muy Alta",'Mapa final'!$AC$18="Menor"),CONCATENATE("R2C",'Mapa final'!$Q$18),"")</f>
        <v/>
      </c>
      <c r="R7" s="56" t="str">
        <f>IF(AND('Mapa final'!$AA$19="Muy Alta",'Mapa final'!$AC$19="Menor"),CONCATENATE("R2C",'Mapa final'!$Q$19),"")</f>
        <v/>
      </c>
      <c r="S7" s="56" t="str">
        <f>IF(AND('Mapa final'!$AA$20="Muy Alta",'Mapa final'!$AC$20="Menor"),CONCATENATE("R2C",'Mapa final'!$Q$20),"")</f>
        <v/>
      </c>
      <c r="T7" s="56" t="str">
        <f>IF(AND('Mapa final'!$AA$21="Muy Alta",'Mapa final'!$AC$21="Menor"),CONCATENATE("R2C",'Mapa final'!$Q$21),"")</f>
        <v/>
      </c>
      <c r="U7" s="57" t="str">
        <f>IF(AND('Mapa final'!$AA$22="Muy Alta",'Mapa final'!$AC$22="Menor"),CONCATENATE("R2C",'Mapa final'!$Q$22),"")</f>
        <v/>
      </c>
      <c r="V7" s="55" t="str">
        <f ca="1">IF(AND('Mapa final'!$AA$17="Muy Alta",'Mapa final'!$AC$17="Moderado"),CONCATENATE("R2C",'Mapa final'!$Q$17),"")</f>
        <v/>
      </c>
      <c r="W7" s="56" t="str">
        <f ca="1">IF(AND('Mapa final'!$AA$18="Muy Alta",'Mapa final'!$AC$18="Moderado"),CONCATENATE("R2C",'Mapa final'!$Q$18),"")</f>
        <v/>
      </c>
      <c r="X7" s="56" t="str">
        <f>IF(AND('Mapa final'!$AA$19="Muy Alta",'Mapa final'!$AC$19="Moderado"),CONCATENATE("R2C",'Mapa final'!$Q$19),"")</f>
        <v/>
      </c>
      <c r="Y7" s="56" t="str">
        <f>IF(AND('Mapa final'!$AA$20="Muy Alta",'Mapa final'!$AC$20="Moderado"),CONCATENATE("R2C",'Mapa final'!$Q$20),"")</f>
        <v/>
      </c>
      <c r="Z7" s="56" t="str">
        <f>IF(AND('Mapa final'!$AA$21="Muy Alta",'Mapa final'!$AC$21="Moderado"),CONCATENATE("R2C",'Mapa final'!$Q$21),"")</f>
        <v/>
      </c>
      <c r="AA7" s="57" t="str">
        <f>IF(AND('Mapa final'!$AA$22="Muy Alta",'Mapa final'!$AC$22="Moderado"),CONCATENATE("R2C",'Mapa final'!$Q$22),"")</f>
        <v/>
      </c>
      <c r="AB7" s="55" t="str">
        <f ca="1">IF(AND('Mapa final'!$AA$17="Muy Alta",'Mapa final'!$AC$17="Mayor"),CONCATENATE("R2C",'Mapa final'!$Q$17),"")</f>
        <v/>
      </c>
      <c r="AC7" s="56" t="str">
        <f ca="1">IF(AND('Mapa final'!$AA$18="Muy Alta",'Mapa final'!$AC$18="Mayor"),CONCATENATE("R2C",'Mapa final'!$Q$18),"")</f>
        <v/>
      </c>
      <c r="AD7" s="56" t="str">
        <f>IF(AND('Mapa final'!$AA$19="Muy Alta",'Mapa final'!$AC$19="Mayor"),CONCATENATE("R2C",'Mapa final'!$Q$19),"")</f>
        <v/>
      </c>
      <c r="AE7" s="56" t="str">
        <f>IF(AND('Mapa final'!$AA$20="Muy Alta",'Mapa final'!$AC$20="Mayor"),CONCATENATE("R2C",'Mapa final'!$Q$20),"")</f>
        <v/>
      </c>
      <c r="AF7" s="56" t="str">
        <f>IF(AND('Mapa final'!$AA$21="Muy Alta",'Mapa final'!$AC$21="Mayor"),CONCATENATE("R2C",'Mapa final'!$Q$21),"")</f>
        <v/>
      </c>
      <c r="AG7" s="57" t="str">
        <f>IF(AND('Mapa final'!$AA$22="Muy Alta",'Mapa final'!$AC$22="Mayor"),CONCATENATE("R2C",'Mapa final'!$Q$22),"")</f>
        <v/>
      </c>
      <c r="AH7" s="58" t="str">
        <f ca="1">IF(AND('Mapa final'!$AA$17="Muy Alta",'Mapa final'!$AC$17="Catastrófico"),CONCATENATE("R2C",'Mapa final'!$Q$17),"")</f>
        <v/>
      </c>
      <c r="AI7" s="59" t="str">
        <f ca="1">IF(AND('Mapa final'!$AA$18="Muy Alta",'Mapa final'!$AC$18="Catastrófico"),CONCATENATE("R2C",'Mapa final'!$Q$18),"")</f>
        <v/>
      </c>
      <c r="AJ7" s="59" t="str">
        <f>IF(AND('Mapa final'!$AA$19="Muy Alta",'Mapa final'!$AC$19="Catastrófico"),CONCATENATE("R2C",'Mapa final'!$Q$19),"")</f>
        <v/>
      </c>
      <c r="AK7" s="59" t="str">
        <f>IF(AND('Mapa final'!$AA$20="Muy Alta",'Mapa final'!$AC$20="Catastrófico"),CONCATENATE("R2C",'Mapa final'!$Q$20),"")</f>
        <v/>
      </c>
      <c r="AL7" s="59" t="str">
        <f>IF(AND('Mapa final'!$AA$21="Muy Alta",'Mapa final'!$AC$21="Catastrófico"),CONCATENATE("R2C",'Mapa final'!$Q$21),"")</f>
        <v/>
      </c>
      <c r="AM7" s="60" t="str">
        <f>IF(AND('Mapa final'!$AA$22="Muy Alta",'Mapa final'!$AC$22="Catastrófico"),CONCATENATE("R2C",'Mapa final'!$Q$22),"")</f>
        <v/>
      </c>
      <c r="AN7" s="1"/>
      <c r="AO7" s="248"/>
      <c r="AP7" s="168"/>
      <c r="AQ7" s="168"/>
      <c r="AR7" s="168"/>
      <c r="AS7" s="168"/>
      <c r="AT7" s="249"/>
      <c r="AU7" s="1"/>
      <c r="AV7" s="1"/>
      <c r="AW7" s="1"/>
      <c r="AX7" s="1"/>
      <c r="AY7" s="1"/>
      <c r="AZ7" s="1"/>
      <c r="BA7" s="1"/>
      <c r="BB7" s="1"/>
      <c r="BC7" s="1"/>
      <c r="BD7" s="1"/>
      <c r="BE7" s="1"/>
      <c r="BF7" s="1"/>
      <c r="BG7" s="1"/>
      <c r="BH7" s="1"/>
      <c r="BI7" s="1"/>
    </row>
    <row r="8" spans="1:61" ht="15" customHeight="1">
      <c r="A8" s="1"/>
      <c r="B8" s="266"/>
      <c r="C8" s="168"/>
      <c r="D8" s="169"/>
      <c r="E8" s="180"/>
      <c r="F8" s="168"/>
      <c r="G8" s="168"/>
      <c r="H8" s="168"/>
      <c r="I8" s="169"/>
      <c r="J8" s="55" t="str">
        <f ca="1">IF(AND('Mapa final'!$AA$23="Muy Alta",'Mapa final'!$AC$23="Leve"),CONCATENATE("R3C",'Mapa final'!$Q$23),"")</f>
        <v/>
      </c>
      <c r="K8" s="56" t="str">
        <f>IF(AND('Mapa final'!$AA$24="Muy Alta",'Mapa final'!$AC$24="Leve"),CONCATENATE("R3C",'Mapa final'!$Q$24),"")</f>
        <v/>
      </c>
      <c r="L8" s="56" t="str">
        <f>IF(AND('Mapa final'!$AA$25="Muy Alta",'Mapa final'!$AC$25="Leve"),CONCATENATE("R3C",'Mapa final'!$Q$25),"")</f>
        <v/>
      </c>
      <c r="M8" s="56" t="str">
        <f>IF(AND('Mapa final'!$AA$26="Muy Alta",'Mapa final'!$AC$26="Leve"),CONCATENATE("R3C",'Mapa final'!$Q$26),"")</f>
        <v/>
      </c>
      <c r="N8" s="56" t="str">
        <f>IF(AND('Mapa final'!$AA$27="Muy Alta",'Mapa final'!$AC$27="Leve"),CONCATENATE("R3C",'Mapa final'!$Q$27),"")</f>
        <v/>
      </c>
      <c r="O8" s="57" t="str">
        <f>IF(AND('Mapa final'!$AA$28="Muy Alta",'Mapa final'!$AC$28="Leve"),CONCATENATE("R3C",'Mapa final'!$Q$28),"")</f>
        <v/>
      </c>
      <c r="P8" s="55" t="str">
        <f ca="1">IF(AND('Mapa final'!$AA$23="Muy Alta",'Mapa final'!$AC$23="Menor"),CONCATENATE("R3C",'Mapa final'!$Q$23),"")</f>
        <v/>
      </c>
      <c r="Q8" s="56" t="str">
        <f>IF(AND('Mapa final'!$AA$24="Muy Alta",'Mapa final'!$AC$24="Menor"),CONCATENATE("R3C",'Mapa final'!$Q$24),"")</f>
        <v/>
      </c>
      <c r="R8" s="56" t="str">
        <f>IF(AND('Mapa final'!$AA$25="Muy Alta",'Mapa final'!$AC$25="Menor"),CONCATENATE("R3C",'Mapa final'!$Q$25),"")</f>
        <v/>
      </c>
      <c r="S8" s="56" t="str">
        <f>IF(AND('Mapa final'!$AA$26="Muy Alta",'Mapa final'!$AC$26="Menor"),CONCATENATE("R3C",'Mapa final'!$Q$26),"")</f>
        <v/>
      </c>
      <c r="T8" s="56" t="str">
        <f>IF(AND('Mapa final'!$AA$27="Muy Alta",'Mapa final'!$AC$27="Menor"),CONCATENATE("R3C",'Mapa final'!$Q$27),"")</f>
        <v/>
      </c>
      <c r="U8" s="57" t="str">
        <f>IF(AND('Mapa final'!$AA$28="Muy Alta",'Mapa final'!$AC$28="Menor"),CONCATENATE("R3C",'Mapa final'!$Q$28),"")</f>
        <v/>
      </c>
      <c r="V8" s="55" t="str">
        <f ca="1">IF(AND('Mapa final'!$AA$23="Muy Alta",'Mapa final'!$AC$23="Moderado"),CONCATENATE("R3C",'Mapa final'!$Q$23),"")</f>
        <v/>
      </c>
      <c r="W8" s="56" t="str">
        <f>IF(AND('Mapa final'!$AA$24="Muy Alta",'Mapa final'!$AC$24="Moderado"),CONCATENATE("R3C",'Mapa final'!$Q$24),"")</f>
        <v/>
      </c>
      <c r="X8" s="56" t="str">
        <f>IF(AND('Mapa final'!$AA$25="Muy Alta",'Mapa final'!$AC$25="Moderado"),CONCATENATE("R3C",'Mapa final'!$Q$25),"")</f>
        <v/>
      </c>
      <c r="Y8" s="56" t="str">
        <f>IF(AND('Mapa final'!$AA$26="Muy Alta",'Mapa final'!$AC$26="Moderado"),CONCATENATE("R3C",'Mapa final'!$Q$26),"")</f>
        <v/>
      </c>
      <c r="Z8" s="56" t="str">
        <f>IF(AND('Mapa final'!$AA$27="Muy Alta",'Mapa final'!$AC$27="Moderado"),CONCATENATE("R3C",'Mapa final'!$Q$27),"")</f>
        <v/>
      </c>
      <c r="AA8" s="57" t="str">
        <f>IF(AND('Mapa final'!$AA$28="Muy Alta",'Mapa final'!$AC$28="Moderado"),CONCATENATE("R3C",'Mapa final'!$Q$28),"")</f>
        <v/>
      </c>
      <c r="AB8" s="55" t="str">
        <f ca="1">IF(AND('Mapa final'!$AA$23="Muy Alta",'Mapa final'!$AC$23="Mayor"),CONCATENATE("R3C",'Mapa final'!$Q$23),"")</f>
        <v/>
      </c>
      <c r="AC8" s="56" t="str">
        <f>IF(AND('Mapa final'!$AA$24="Muy Alta",'Mapa final'!$AC$24="Mayor"),CONCATENATE("R3C",'Mapa final'!$Q$24),"")</f>
        <v/>
      </c>
      <c r="AD8" s="56" t="str">
        <f>IF(AND('Mapa final'!$AA$25="Muy Alta",'Mapa final'!$AC$25="Mayor"),CONCATENATE("R3C",'Mapa final'!$Q$25),"")</f>
        <v/>
      </c>
      <c r="AE8" s="56" t="str">
        <f>IF(AND('Mapa final'!$AA$26="Muy Alta",'Mapa final'!$AC$26="Mayor"),CONCATENATE("R3C",'Mapa final'!$Q$26),"")</f>
        <v/>
      </c>
      <c r="AF8" s="56" t="str">
        <f>IF(AND('Mapa final'!$AA$27="Muy Alta",'Mapa final'!$AC$27="Mayor"),CONCATENATE("R3C",'Mapa final'!$Q$27),"")</f>
        <v/>
      </c>
      <c r="AG8" s="57" t="str">
        <f>IF(AND('Mapa final'!$AA$28="Muy Alta",'Mapa final'!$AC$28="Mayor"),CONCATENATE("R3C",'Mapa final'!$Q$28),"")</f>
        <v/>
      </c>
      <c r="AH8" s="58" t="str">
        <f ca="1">IF(AND('Mapa final'!$AA$23="Muy Alta",'Mapa final'!$AC$23="Catastrófico"),CONCATENATE("R3C",'Mapa final'!$Q$23),"")</f>
        <v/>
      </c>
      <c r="AI8" s="59" t="str">
        <f>IF(AND('Mapa final'!$AA$24="Muy Alta",'Mapa final'!$AC$24="Catastrófico"),CONCATENATE("R3C",'Mapa final'!$Q$24),"")</f>
        <v/>
      </c>
      <c r="AJ8" s="59" t="str">
        <f>IF(AND('Mapa final'!$AA$25="Muy Alta",'Mapa final'!$AC$25="Catastrófico"),CONCATENATE("R3C",'Mapa final'!$Q$25),"")</f>
        <v/>
      </c>
      <c r="AK8" s="59" t="str">
        <f>IF(AND('Mapa final'!$AA$26="Muy Alta",'Mapa final'!$AC$26="Catastrófico"),CONCATENATE("R3C",'Mapa final'!$Q$26),"")</f>
        <v/>
      </c>
      <c r="AL8" s="59" t="str">
        <f>IF(AND('Mapa final'!$AA$27="Muy Alta",'Mapa final'!$AC$27="Catastrófico"),CONCATENATE("R3C",'Mapa final'!$Q$27),"")</f>
        <v/>
      </c>
      <c r="AM8" s="60" t="str">
        <f>IF(AND('Mapa final'!$AA$28="Muy Alta",'Mapa final'!$AC$28="Catastrófico"),CONCATENATE("R3C",'Mapa final'!$Q$28),"")</f>
        <v/>
      </c>
      <c r="AN8" s="1"/>
      <c r="AO8" s="248"/>
      <c r="AP8" s="168"/>
      <c r="AQ8" s="168"/>
      <c r="AR8" s="168"/>
      <c r="AS8" s="168"/>
      <c r="AT8" s="249"/>
      <c r="AU8" s="1"/>
      <c r="AV8" s="1"/>
      <c r="AW8" s="1"/>
      <c r="AX8" s="1"/>
      <c r="AY8" s="1"/>
      <c r="AZ8" s="1"/>
      <c r="BA8" s="1"/>
      <c r="BB8" s="1"/>
      <c r="BC8" s="1"/>
      <c r="BD8" s="1"/>
      <c r="BE8" s="1"/>
      <c r="BF8" s="1"/>
      <c r="BG8" s="1"/>
      <c r="BH8" s="1"/>
      <c r="BI8" s="1"/>
    </row>
    <row r="9" spans="1:61" ht="15" customHeight="1">
      <c r="A9" s="1"/>
      <c r="B9" s="266"/>
      <c r="C9" s="168"/>
      <c r="D9" s="169"/>
      <c r="E9" s="180"/>
      <c r="F9" s="168"/>
      <c r="G9" s="168"/>
      <c r="H9" s="168"/>
      <c r="I9" s="169"/>
      <c r="J9" s="55" t="str">
        <f ca="1">IF(AND('Mapa final'!$AA$29="Muy Alta",'Mapa final'!$AC$29="Leve"),CONCATENATE("R4C",'Mapa final'!$Q$29),"")</f>
        <v/>
      </c>
      <c r="K9" s="56" t="str">
        <f>IF(AND('Mapa final'!$AA$30="Muy Alta",'Mapa final'!$AC$30="Leve"),CONCATENATE("R4C",'Mapa final'!$Q$30),"")</f>
        <v/>
      </c>
      <c r="L9" s="56" t="str">
        <f>IF(AND('Mapa final'!$AA$31="Muy Alta",'Mapa final'!$AC$31="Leve"),CONCATENATE("R4C",'Mapa final'!$Q$31),"")</f>
        <v/>
      </c>
      <c r="M9" s="56" t="str">
        <f>IF(AND('Mapa final'!$AA$32="Muy Alta",'Mapa final'!$AC$32="Leve"),CONCATENATE("R4C",'Mapa final'!$Q$32),"")</f>
        <v/>
      </c>
      <c r="N9" s="56" t="str">
        <f>IF(AND('Mapa final'!$AA$33="Muy Alta",'Mapa final'!$AC$33="Leve"),CONCATENATE("R4C",'Mapa final'!$Q$33),"")</f>
        <v/>
      </c>
      <c r="O9" s="57" t="str">
        <f>IF(AND('Mapa final'!$AA$34="Muy Alta",'Mapa final'!$AC$34="Leve"),CONCATENATE("R4C",'Mapa final'!$Q$34),"")</f>
        <v/>
      </c>
      <c r="P9" s="55" t="str">
        <f ca="1">IF(AND('Mapa final'!$AA$29="Muy Alta",'Mapa final'!$AC$29="Menor"),CONCATENATE("R4C",'Mapa final'!$Q$29),"")</f>
        <v/>
      </c>
      <c r="Q9" s="56" t="str">
        <f>IF(AND('Mapa final'!$AA$30="Muy Alta",'Mapa final'!$AC$30="Menor"),CONCATENATE("R4C",'Mapa final'!$Q$30),"")</f>
        <v/>
      </c>
      <c r="R9" s="56" t="str">
        <f>IF(AND('Mapa final'!$AA$31="Muy Alta",'Mapa final'!$AC$31="Menor"),CONCATENATE("R4C",'Mapa final'!$Q$31),"")</f>
        <v/>
      </c>
      <c r="S9" s="56" t="str">
        <f>IF(AND('Mapa final'!$AA$32="Muy Alta",'Mapa final'!$AC$32="Menor"),CONCATENATE("R4C",'Mapa final'!$Q$32),"")</f>
        <v/>
      </c>
      <c r="T9" s="56" t="str">
        <f>IF(AND('Mapa final'!$AA$33="Muy Alta",'Mapa final'!$AC$33="Menor"),CONCATENATE("R4C",'Mapa final'!$Q$33),"")</f>
        <v/>
      </c>
      <c r="U9" s="57" t="str">
        <f>IF(AND('Mapa final'!$AA$34="Muy Alta",'Mapa final'!$AC$34="Menor"),CONCATENATE("R4C",'Mapa final'!$Q$34),"")</f>
        <v/>
      </c>
      <c r="V9" s="55" t="str">
        <f ca="1">IF(AND('Mapa final'!$AA$29="Muy Alta",'Mapa final'!$AC$29="Moderado"),CONCATENATE("R4C",'Mapa final'!$Q$29),"")</f>
        <v/>
      </c>
      <c r="W9" s="56" t="str">
        <f>IF(AND('Mapa final'!$AA$30="Muy Alta",'Mapa final'!$AC$30="Moderado"),CONCATENATE("R4C",'Mapa final'!$Q$30),"")</f>
        <v/>
      </c>
      <c r="X9" s="56" t="str">
        <f>IF(AND('Mapa final'!$AA$31="Muy Alta",'Mapa final'!$AC$31="Moderado"),CONCATENATE("R4C",'Mapa final'!$Q$31),"")</f>
        <v/>
      </c>
      <c r="Y9" s="56" t="str">
        <f>IF(AND('Mapa final'!$AA$32="Muy Alta",'Mapa final'!$AC$32="Moderado"),CONCATENATE("R4C",'Mapa final'!$Q$32),"")</f>
        <v/>
      </c>
      <c r="Z9" s="56" t="str">
        <f>IF(AND('Mapa final'!$AA$33="Muy Alta",'Mapa final'!$AC$33="Moderado"),CONCATENATE("R4C",'Mapa final'!$Q$33),"")</f>
        <v/>
      </c>
      <c r="AA9" s="57" t="str">
        <f>IF(AND('Mapa final'!$AA$34="Muy Alta",'Mapa final'!$AC$34="Moderado"),CONCATENATE("R4C",'Mapa final'!$Q$34),"")</f>
        <v/>
      </c>
      <c r="AB9" s="55" t="str">
        <f ca="1">IF(AND('Mapa final'!$AA$29="Muy Alta",'Mapa final'!$AC$29="Mayor"),CONCATENATE("R4C",'Mapa final'!$Q$29),"")</f>
        <v/>
      </c>
      <c r="AC9" s="56" t="str">
        <f>IF(AND('Mapa final'!$AA$30="Muy Alta",'Mapa final'!$AC$30="Mayor"),CONCATENATE("R4C",'Mapa final'!$Q$30),"")</f>
        <v/>
      </c>
      <c r="AD9" s="56" t="str">
        <f>IF(AND('Mapa final'!$AA$31="Muy Alta",'Mapa final'!$AC$31="Mayor"),CONCATENATE("R4C",'Mapa final'!$Q$31),"")</f>
        <v/>
      </c>
      <c r="AE9" s="56" t="str">
        <f>IF(AND('Mapa final'!$AA$32="Muy Alta",'Mapa final'!$AC$32="Mayor"),CONCATENATE("R4C",'Mapa final'!$Q$32),"")</f>
        <v/>
      </c>
      <c r="AF9" s="56" t="str">
        <f>IF(AND('Mapa final'!$AA$33="Muy Alta",'Mapa final'!$AC$33="Mayor"),CONCATENATE("R4C",'Mapa final'!$Q$33),"")</f>
        <v/>
      </c>
      <c r="AG9" s="57" t="str">
        <f>IF(AND('Mapa final'!$AA$34="Muy Alta",'Mapa final'!$AC$34="Mayor"),CONCATENATE("R4C",'Mapa final'!$Q$34),"")</f>
        <v/>
      </c>
      <c r="AH9" s="58" t="str">
        <f ca="1">IF(AND('Mapa final'!$AA$29="Muy Alta",'Mapa final'!$AC$29="Catastrófico"),CONCATENATE("R4C",'Mapa final'!$Q$29),"")</f>
        <v/>
      </c>
      <c r="AI9" s="59" t="str">
        <f>IF(AND('Mapa final'!$AA$30="Muy Alta",'Mapa final'!$AC$30="Catastrófico"),CONCATENATE("R4C",'Mapa final'!$Q$30),"")</f>
        <v/>
      </c>
      <c r="AJ9" s="59" t="str">
        <f>IF(AND('Mapa final'!$AA$31="Muy Alta",'Mapa final'!$AC$31="Catastrófico"),CONCATENATE("R4C",'Mapa final'!$Q$31),"")</f>
        <v/>
      </c>
      <c r="AK9" s="59" t="str">
        <f>IF(AND('Mapa final'!$AA$32="Muy Alta",'Mapa final'!$AC$32="Catastrófico"),CONCATENATE("R4C",'Mapa final'!$Q$32),"")</f>
        <v/>
      </c>
      <c r="AL9" s="59" t="str">
        <f>IF(AND('Mapa final'!$AA$33="Muy Alta",'Mapa final'!$AC$33="Catastrófico"),CONCATENATE("R4C",'Mapa final'!$Q$33),"")</f>
        <v/>
      </c>
      <c r="AM9" s="60" t="str">
        <f>IF(AND('Mapa final'!$AA$34="Muy Alta",'Mapa final'!$AC$34="Catastrófico"),CONCATENATE("R4C",'Mapa final'!$Q$34),"")</f>
        <v/>
      </c>
      <c r="AN9" s="1"/>
      <c r="AO9" s="248"/>
      <c r="AP9" s="168"/>
      <c r="AQ9" s="168"/>
      <c r="AR9" s="168"/>
      <c r="AS9" s="168"/>
      <c r="AT9" s="249"/>
      <c r="AU9" s="1"/>
      <c r="AV9" s="1"/>
      <c r="AW9" s="1"/>
      <c r="AX9" s="1"/>
      <c r="AY9" s="1"/>
      <c r="AZ9" s="1"/>
      <c r="BA9" s="1"/>
      <c r="BB9" s="1"/>
      <c r="BC9" s="1"/>
      <c r="BD9" s="1"/>
      <c r="BE9" s="1"/>
      <c r="BF9" s="1"/>
      <c r="BG9" s="1"/>
      <c r="BH9" s="1"/>
      <c r="BI9" s="1"/>
    </row>
    <row r="10" spans="1:61" ht="15" customHeight="1">
      <c r="A10" s="1"/>
      <c r="B10" s="266"/>
      <c r="C10" s="168"/>
      <c r="D10" s="169"/>
      <c r="E10" s="180"/>
      <c r="F10" s="168"/>
      <c r="G10" s="168"/>
      <c r="H10" s="168"/>
      <c r="I10" s="169"/>
      <c r="J10" s="55" t="str">
        <f ca="1">IF(AND('Mapa final'!$AA$35="Muy Alta",'Mapa final'!$AC$35="Leve"),CONCATENATE("R5C",'Mapa final'!$Q$35),"")</f>
        <v/>
      </c>
      <c r="K10" s="56" t="str">
        <f>IF(AND('Mapa final'!$AA$36="Muy Alta",'Mapa final'!$AC$36="Leve"),CONCATENATE("R5C",'Mapa final'!$Q$36),"")</f>
        <v/>
      </c>
      <c r="L10" s="56" t="str">
        <f>IF(AND('Mapa final'!$AA$37="Muy Alta",'Mapa final'!$AC$37="Leve"),CONCATENATE("R5C",'Mapa final'!$Q$37),"")</f>
        <v/>
      </c>
      <c r="M10" s="56" t="str">
        <f>IF(AND('Mapa final'!$AA$38="Muy Alta",'Mapa final'!$AC$38="Leve"),CONCATENATE("R5C",'Mapa final'!$Q$38),"")</f>
        <v/>
      </c>
      <c r="N10" s="56" t="str">
        <f>IF(AND('Mapa final'!$AA$39="Muy Alta",'Mapa final'!$AC$39="Leve"),CONCATENATE("R5C",'Mapa final'!$Q$39),"")</f>
        <v/>
      </c>
      <c r="O10" s="57" t="str">
        <f>IF(AND('Mapa final'!$AA$40="Muy Alta",'Mapa final'!$AC$40="Leve"),CONCATENATE("R5C",'Mapa final'!$Q$40),"")</f>
        <v/>
      </c>
      <c r="P10" s="55" t="str">
        <f ca="1">IF(AND('Mapa final'!$AA$35="Muy Alta",'Mapa final'!$AC$35="Menor"),CONCATENATE("R5C",'Mapa final'!$Q$35),"")</f>
        <v/>
      </c>
      <c r="Q10" s="56" t="str">
        <f>IF(AND('Mapa final'!$AA$36="Muy Alta",'Mapa final'!$AC$36="Menor"),CONCATENATE("R5C",'Mapa final'!$Q$36),"")</f>
        <v/>
      </c>
      <c r="R10" s="56" t="str">
        <f>IF(AND('Mapa final'!$AA$37="Muy Alta",'Mapa final'!$AC$37="Menor"),CONCATENATE("R5C",'Mapa final'!$Q$37),"")</f>
        <v/>
      </c>
      <c r="S10" s="56" t="str">
        <f>IF(AND('Mapa final'!$AA$38="Muy Alta",'Mapa final'!$AC$38="Menor"),CONCATENATE("R5C",'Mapa final'!$Q$38),"")</f>
        <v/>
      </c>
      <c r="T10" s="56" t="str">
        <f>IF(AND('Mapa final'!$AA$39="Muy Alta",'Mapa final'!$AC$39="Menor"),CONCATENATE("R5C",'Mapa final'!$Q$39),"")</f>
        <v/>
      </c>
      <c r="U10" s="57" t="str">
        <f>IF(AND('Mapa final'!$AA$40="Muy Alta",'Mapa final'!$AC$40="Menor"),CONCATENATE("R5C",'Mapa final'!$Q$40),"")</f>
        <v/>
      </c>
      <c r="V10" s="55" t="str">
        <f ca="1">IF(AND('Mapa final'!$AA$35="Muy Alta",'Mapa final'!$AC$35="Moderado"),CONCATENATE("R5C",'Mapa final'!$Q$35),"")</f>
        <v/>
      </c>
      <c r="W10" s="56" t="str">
        <f>IF(AND('Mapa final'!$AA$36="Muy Alta",'Mapa final'!$AC$36="Moderado"),CONCATENATE("R5C",'Mapa final'!$Q$36),"")</f>
        <v/>
      </c>
      <c r="X10" s="56" t="str">
        <f>IF(AND('Mapa final'!$AA$37="Muy Alta",'Mapa final'!$AC$37="Moderado"),CONCATENATE("R5C",'Mapa final'!$Q$37),"")</f>
        <v/>
      </c>
      <c r="Y10" s="56" t="str">
        <f>IF(AND('Mapa final'!$AA$38="Muy Alta",'Mapa final'!$AC$38="Moderado"),CONCATENATE("R5C",'Mapa final'!$Q$38),"")</f>
        <v/>
      </c>
      <c r="Z10" s="56" t="str">
        <f>IF(AND('Mapa final'!$AA$39="Muy Alta",'Mapa final'!$AC$39="Moderado"),CONCATENATE("R5C",'Mapa final'!$Q$39),"")</f>
        <v/>
      </c>
      <c r="AA10" s="57" t="str">
        <f>IF(AND('Mapa final'!$AA$40="Muy Alta",'Mapa final'!$AC$40="Moderado"),CONCATENATE("R5C",'Mapa final'!$Q$40),"")</f>
        <v/>
      </c>
      <c r="AB10" s="55" t="str">
        <f ca="1">IF(AND('Mapa final'!$AA$35="Muy Alta",'Mapa final'!$AC$35="Mayor"),CONCATENATE("R5C",'Mapa final'!$Q$35),"")</f>
        <v/>
      </c>
      <c r="AC10" s="56" t="str">
        <f>IF(AND('Mapa final'!$AA$36="Muy Alta",'Mapa final'!$AC$36="Mayor"),CONCATENATE("R5C",'Mapa final'!$Q$36),"")</f>
        <v/>
      </c>
      <c r="AD10" s="56" t="str">
        <f>IF(AND('Mapa final'!$AA$37="Muy Alta",'Mapa final'!$AC$37="Mayor"),CONCATENATE("R5C",'Mapa final'!$Q$37),"")</f>
        <v/>
      </c>
      <c r="AE10" s="56" t="str">
        <f>IF(AND('Mapa final'!$AA$38="Muy Alta",'Mapa final'!$AC$38="Mayor"),CONCATENATE("R5C",'Mapa final'!$Q$38),"")</f>
        <v/>
      </c>
      <c r="AF10" s="56" t="str">
        <f>IF(AND('Mapa final'!$AA$39="Muy Alta",'Mapa final'!$AC$39="Mayor"),CONCATENATE("R5C",'Mapa final'!$Q$39),"")</f>
        <v/>
      </c>
      <c r="AG10" s="57" t="str">
        <f>IF(AND('Mapa final'!$AA$40="Muy Alta",'Mapa final'!$AC$40="Mayor"),CONCATENATE("R5C",'Mapa final'!$Q$40),"")</f>
        <v/>
      </c>
      <c r="AH10" s="58" t="str">
        <f ca="1">IF(AND('Mapa final'!$AA$35="Muy Alta",'Mapa final'!$AC$35="Catastrófico"),CONCATENATE("R5C",'Mapa final'!$Q$35),"")</f>
        <v/>
      </c>
      <c r="AI10" s="59" t="str">
        <f>IF(AND('Mapa final'!$AA$36="Muy Alta",'Mapa final'!$AC$36="Catastrófico"),CONCATENATE("R5C",'Mapa final'!$Q$36),"")</f>
        <v/>
      </c>
      <c r="AJ10" s="59" t="str">
        <f>IF(AND('Mapa final'!$AA$37="Muy Alta",'Mapa final'!$AC$37="Catastrófico"),CONCATENATE("R5C",'Mapa final'!$Q$37),"")</f>
        <v/>
      </c>
      <c r="AK10" s="59" t="str">
        <f>IF(AND('Mapa final'!$AA$38="Muy Alta",'Mapa final'!$AC$38="Catastrófico"),CONCATENATE("R5C",'Mapa final'!$Q$38),"")</f>
        <v/>
      </c>
      <c r="AL10" s="59" t="str">
        <f>IF(AND('Mapa final'!$AA$39="Muy Alta",'Mapa final'!$AC$39="Catastrófico"),CONCATENATE("R5C",'Mapa final'!$Q$39),"")</f>
        <v/>
      </c>
      <c r="AM10" s="60" t="str">
        <f>IF(AND('Mapa final'!$AA$40="Muy Alta",'Mapa final'!$AC$40="Catastrófico"),CONCATENATE("R5C",'Mapa final'!$Q$40),"")</f>
        <v/>
      </c>
      <c r="AN10" s="1"/>
      <c r="AO10" s="248"/>
      <c r="AP10" s="168"/>
      <c r="AQ10" s="168"/>
      <c r="AR10" s="168"/>
      <c r="AS10" s="168"/>
      <c r="AT10" s="249"/>
      <c r="AU10" s="1"/>
      <c r="AV10" s="1"/>
      <c r="AW10" s="1"/>
      <c r="AX10" s="1"/>
      <c r="AY10" s="1"/>
      <c r="AZ10" s="1"/>
      <c r="BA10" s="1"/>
      <c r="BB10" s="1"/>
      <c r="BC10" s="1"/>
      <c r="BD10" s="1"/>
      <c r="BE10" s="1"/>
      <c r="BF10" s="1"/>
      <c r="BG10" s="1"/>
      <c r="BH10" s="1"/>
      <c r="BI10" s="1"/>
    </row>
    <row r="11" spans="1:61" ht="15" customHeight="1">
      <c r="A11" s="1"/>
      <c r="B11" s="266"/>
      <c r="C11" s="168"/>
      <c r="D11" s="169"/>
      <c r="E11" s="180"/>
      <c r="F11" s="168"/>
      <c r="G11" s="168"/>
      <c r="H11" s="168"/>
      <c r="I11" s="169"/>
      <c r="J11" s="55" t="e">
        <f>IF(AND('Mapa final'!#REF!="Muy Alta",'Mapa final'!#REF!="Leve"),CONCATENATE("R6C",'Mapa final'!#REF!),"")</f>
        <v>#REF!</v>
      </c>
      <c r="K11" s="56" t="e">
        <f>IF(AND('Mapa final'!#REF!="Muy Alta",'Mapa final'!#REF!="Leve"),CONCATENATE("R6C",'Mapa final'!#REF!),"")</f>
        <v>#REF!</v>
      </c>
      <c r="L11" s="56" t="e">
        <f>IF(AND('Mapa final'!#REF!="Muy Alta",'Mapa final'!#REF!="Leve"),CONCATENATE("R6C",'Mapa final'!#REF!),"")</f>
        <v>#REF!</v>
      </c>
      <c r="M11" s="56" t="e">
        <f>IF(AND('Mapa final'!#REF!="Muy Alta",'Mapa final'!#REF!="Leve"),CONCATENATE("R6C",'Mapa final'!#REF!),"")</f>
        <v>#REF!</v>
      </c>
      <c r="N11" s="56" t="e">
        <f>IF(AND('Mapa final'!#REF!="Muy Alta",'Mapa final'!#REF!="Leve"),CONCATENATE("R6C",'Mapa final'!#REF!),"")</f>
        <v>#REF!</v>
      </c>
      <c r="O11" s="57" t="e">
        <f>IF(AND('Mapa final'!#REF!="Muy Alta",'Mapa final'!#REF!="Leve"),CONCATENATE("R6C",'Mapa final'!#REF!),"")</f>
        <v>#REF!</v>
      </c>
      <c r="P11" s="55" t="e">
        <f>IF(AND('Mapa final'!#REF!="Muy Alta",'Mapa final'!#REF!="Menor"),CONCATENATE("R6C",'Mapa final'!#REF!),"")</f>
        <v>#REF!</v>
      </c>
      <c r="Q11" s="56" t="e">
        <f>IF(AND('Mapa final'!#REF!="Muy Alta",'Mapa final'!#REF!="Menor"),CONCATENATE("R6C",'Mapa final'!#REF!),"")</f>
        <v>#REF!</v>
      </c>
      <c r="R11" s="56" t="e">
        <f>IF(AND('Mapa final'!#REF!="Muy Alta",'Mapa final'!#REF!="Menor"),CONCATENATE("R6C",'Mapa final'!#REF!),"")</f>
        <v>#REF!</v>
      </c>
      <c r="S11" s="56" t="e">
        <f>IF(AND('Mapa final'!#REF!="Muy Alta",'Mapa final'!#REF!="Menor"),CONCATENATE("R6C",'Mapa final'!#REF!),"")</f>
        <v>#REF!</v>
      </c>
      <c r="T11" s="56" t="e">
        <f>IF(AND('Mapa final'!#REF!="Muy Alta",'Mapa final'!#REF!="Menor"),CONCATENATE("R6C",'Mapa final'!#REF!),"")</f>
        <v>#REF!</v>
      </c>
      <c r="U11" s="57" t="e">
        <f>IF(AND('Mapa final'!#REF!="Muy Alta",'Mapa final'!#REF!="Menor"),CONCATENATE("R6C",'Mapa final'!#REF!),"")</f>
        <v>#REF!</v>
      </c>
      <c r="V11" s="55" t="e">
        <f>IF(AND('Mapa final'!#REF!="Muy Alta",'Mapa final'!#REF!="Moderado"),CONCATENATE("R6C",'Mapa final'!#REF!),"")</f>
        <v>#REF!</v>
      </c>
      <c r="W11" s="56" t="e">
        <f>IF(AND('Mapa final'!#REF!="Muy Alta",'Mapa final'!#REF!="Moderado"),CONCATENATE("R6C",'Mapa final'!#REF!),"")</f>
        <v>#REF!</v>
      </c>
      <c r="X11" s="56" t="e">
        <f>IF(AND('Mapa final'!#REF!="Muy Alta",'Mapa final'!#REF!="Moderado"),CONCATENATE("R6C",'Mapa final'!#REF!),"")</f>
        <v>#REF!</v>
      </c>
      <c r="Y11" s="56" t="e">
        <f>IF(AND('Mapa final'!#REF!="Muy Alta",'Mapa final'!#REF!="Moderado"),CONCATENATE("R6C",'Mapa final'!#REF!),"")</f>
        <v>#REF!</v>
      </c>
      <c r="Z11" s="56" t="e">
        <f>IF(AND('Mapa final'!#REF!="Muy Alta",'Mapa final'!#REF!="Moderado"),CONCATENATE("R6C",'Mapa final'!#REF!),"")</f>
        <v>#REF!</v>
      </c>
      <c r="AA11" s="57" t="e">
        <f>IF(AND('Mapa final'!#REF!="Muy Alta",'Mapa final'!#REF!="Moderado"),CONCATENATE("R6C",'Mapa final'!#REF!),"")</f>
        <v>#REF!</v>
      </c>
      <c r="AB11" s="55" t="e">
        <f>IF(AND('Mapa final'!#REF!="Muy Alta",'Mapa final'!#REF!="Mayor"),CONCATENATE("R6C",'Mapa final'!#REF!),"")</f>
        <v>#REF!</v>
      </c>
      <c r="AC11" s="56" t="e">
        <f>IF(AND('Mapa final'!#REF!="Muy Alta",'Mapa final'!#REF!="Mayor"),CONCATENATE("R6C",'Mapa final'!#REF!),"")</f>
        <v>#REF!</v>
      </c>
      <c r="AD11" s="56" t="e">
        <f>IF(AND('Mapa final'!#REF!="Muy Alta",'Mapa final'!#REF!="Mayor"),CONCATENATE("R6C",'Mapa final'!#REF!),"")</f>
        <v>#REF!</v>
      </c>
      <c r="AE11" s="56" t="e">
        <f>IF(AND('Mapa final'!#REF!="Muy Alta",'Mapa final'!#REF!="Mayor"),CONCATENATE("R6C",'Mapa final'!#REF!),"")</f>
        <v>#REF!</v>
      </c>
      <c r="AF11" s="56" t="e">
        <f>IF(AND('Mapa final'!#REF!="Muy Alta",'Mapa final'!#REF!="Mayor"),CONCATENATE("R6C",'Mapa final'!#REF!),"")</f>
        <v>#REF!</v>
      </c>
      <c r="AG11" s="57" t="e">
        <f>IF(AND('Mapa final'!#REF!="Muy Alta",'Mapa final'!#REF!="Mayor"),CONCATENATE("R6C",'Mapa final'!#REF!),"")</f>
        <v>#REF!</v>
      </c>
      <c r="AH11" s="58" t="e">
        <f>IF(AND('Mapa final'!#REF!="Muy Alta",'Mapa final'!#REF!="Catastrófico"),CONCATENATE("R6C",'Mapa final'!#REF!),"")</f>
        <v>#REF!</v>
      </c>
      <c r="AI11" s="59" t="e">
        <f>IF(AND('Mapa final'!#REF!="Muy Alta",'Mapa final'!#REF!="Catastrófico"),CONCATENATE("R6C",'Mapa final'!#REF!),"")</f>
        <v>#REF!</v>
      </c>
      <c r="AJ11" s="59" t="e">
        <f>IF(AND('Mapa final'!#REF!="Muy Alta",'Mapa final'!#REF!="Catastrófico"),CONCATENATE("R6C",'Mapa final'!#REF!),"")</f>
        <v>#REF!</v>
      </c>
      <c r="AK11" s="59" t="e">
        <f>IF(AND('Mapa final'!#REF!="Muy Alta",'Mapa final'!#REF!="Catastrófico"),CONCATENATE("R6C",'Mapa final'!#REF!),"")</f>
        <v>#REF!</v>
      </c>
      <c r="AL11" s="59" t="e">
        <f>IF(AND('Mapa final'!#REF!="Muy Alta",'Mapa final'!#REF!="Catastrófico"),CONCATENATE("R6C",'Mapa final'!#REF!),"")</f>
        <v>#REF!</v>
      </c>
      <c r="AM11" s="60" t="e">
        <f>IF(AND('Mapa final'!#REF!="Muy Alta",'Mapa final'!#REF!="Catastrófico"),CONCATENATE("R6C",'Mapa final'!#REF!),"")</f>
        <v>#REF!</v>
      </c>
      <c r="AN11" s="1"/>
      <c r="AO11" s="248"/>
      <c r="AP11" s="168"/>
      <c r="AQ11" s="168"/>
      <c r="AR11" s="168"/>
      <c r="AS11" s="168"/>
      <c r="AT11" s="249"/>
      <c r="AU11" s="1"/>
      <c r="AV11" s="1"/>
      <c r="AW11" s="1"/>
      <c r="AX11" s="1"/>
      <c r="AY11" s="1"/>
      <c r="AZ11" s="1"/>
      <c r="BA11" s="1"/>
      <c r="BB11" s="1"/>
      <c r="BC11" s="1"/>
      <c r="BD11" s="1"/>
      <c r="BE11" s="1"/>
      <c r="BF11" s="1"/>
      <c r="BG11" s="1"/>
      <c r="BH11" s="1"/>
      <c r="BI11" s="1"/>
    </row>
    <row r="12" spans="1:61" ht="15" customHeight="1">
      <c r="A12" s="1"/>
      <c r="B12" s="266"/>
      <c r="C12" s="168"/>
      <c r="D12" s="169"/>
      <c r="E12" s="180"/>
      <c r="F12" s="168"/>
      <c r="G12" s="168"/>
      <c r="H12" s="168"/>
      <c r="I12" s="169"/>
      <c r="J12" s="55" t="e">
        <f>IF(AND('Mapa final'!#REF!="Muy Alta",'Mapa final'!#REF!="Leve"),CONCATENATE("R7C",'Mapa final'!#REF!),"")</f>
        <v>#REF!</v>
      </c>
      <c r="K12" s="56" t="e">
        <f>IF(AND('Mapa final'!#REF!="Muy Alta",'Mapa final'!#REF!="Leve"),CONCATENATE("R7C",'Mapa final'!#REF!),"")</f>
        <v>#REF!</v>
      </c>
      <c r="L12" s="56" t="e">
        <f>IF(AND('Mapa final'!#REF!="Muy Alta",'Mapa final'!#REF!="Leve"),CONCATENATE("R7C",'Mapa final'!#REF!),"")</f>
        <v>#REF!</v>
      </c>
      <c r="M12" s="56" t="e">
        <f>IF(AND('Mapa final'!#REF!="Muy Alta",'Mapa final'!#REF!="Leve"),CONCATENATE("R7C",'Mapa final'!#REF!),"")</f>
        <v>#REF!</v>
      </c>
      <c r="N12" s="56" t="e">
        <f>IF(AND('Mapa final'!#REF!="Muy Alta",'Mapa final'!#REF!="Leve"),CONCATENATE("R7C",'Mapa final'!#REF!),"")</f>
        <v>#REF!</v>
      </c>
      <c r="O12" s="57" t="e">
        <f>IF(AND('Mapa final'!#REF!="Muy Alta",'Mapa final'!#REF!="Leve"),CONCATENATE("R7C",'Mapa final'!#REF!),"")</f>
        <v>#REF!</v>
      </c>
      <c r="P12" s="55" t="e">
        <f>IF(AND('Mapa final'!#REF!="Muy Alta",'Mapa final'!#REF!="Menor"),CONCATENATE("R7C",'Mapa final'!#REF!),"")</f>
        <v>#REF!</v>
      </c>
      <c r="Q12" s="56" t="e">
        <f>IF(AND('Mapa final'!#REF!="Muy Alta",'Mapa final'!#REF!="Menor"),CONCATENATE("R7C",'Mapa final'!#REF!),"")</f>
        <v>#REF!</v>
      </c>
      <c r="R12" s="56" t="e">
        <f>IF(AND('Mapa final'!#REF!="Muy Alta",'Mapa final'!#REF!="Menor"),CONCATENATE("R7C",'Mapa final'!#REF!),"")</f>
        <v>#REF!</v>
      </c>
      <c r="S12" s="56" t="e">
        <f>IF(AND('Mapa final'!#REF!="Muy Alta",'Mapa final'!#REF!="Menor"),CONCATENATE("R7C",'Mapa final'!#REF!),"")</f>
        <v>#REF!</v>
      </c>
      <c r="T12" s="56" t="e">
        <f>IF(AND('Mapa final'!#REF!="Muy Alta",'Mapa final'!#REF!="Menor"),CONCATENATE("R7C",'Mapa final'!#REF!),"")</f>
        <v>#REF!</v>
      </c>
      <c r="U12" s="57" t="e">
        <f>IF(AND('Mapa final'!#REF!="Muy Alta",'Mapa final'!#REF!="Menor"),CONCATENATE("R7C",'Mapa final'!#REF!),"")</f>
        <v>#REF!</v>
      </c>
      <c r="V12" s="55" t="e">
        <f>IF(AND('Mapa final'!#REF!="Muy Alta",'Mapa final'!#REF!="Moderado"),CONCATENATE("R7C",'Mapa final'!#REF!),"")</f>
        <v>#REF!</v>
      </c>
      <c r="W12" s="56" t="e">
        <f>IF(AND('Mapa final'!#REF!="Muy Alta",'Mapa final'!#REF!="Moderado"),CONCATENATE("R7C",'Mapa final'!#REF!),"")</f>
        <v>#REF!</v>
      </c>
      <c r="X12" s="56" t="e">
        <f>IF(AND('Mapa final'!#REF!="Muy Alta",'Mapa final'!#REF!="Moderado"),CONCATENATE("R7C",'Mapa final'!#REF!),"")</f>
        <v>#REF!</v>
      </c>
      <c r="Y12" s="56" t="e">
        <f>IF(AND('Mapa final'!#REF!="Muy Alta",'Mapa final'!#REF!="Moderado"),CONCATENATE("R7C",'Mapa final'!#REF!),"")</f>
        <v>#REF!</v>
      </c>
      <c r="Z12" s="56" t="e">
        <f>IF(AND('Mapa final'!#REF!="Muy Alta",'Mapa final'!#REF!="Moderado"),CONCATENATE("R7C",'Mapa final'!#REF!),"")</f>
        <v>#REF!</v>
      </c>
      <c r="AA12" s="57" t="e">
        <f>IF(AND('Mapa final'!#REF!="Muy Alta",'Mapa final'!#REF!="Moderado"),CONCATENATE("R7C",'Mapa final'!#REF!),"")</f>
        <v>#REF!</v>
      </c>
      <c r="AB12" s="55" t="e">
        <f>IF(AND('Mapa final'!#REF!="Muy Alta",'Mapa final'!#REF!="Mayor"),CONCATENATE("R7C",'Mapa final'!#REF!),"")</f>
        <v>#REF!</v>
      </c>
      <c r="AC12" s="56" t="e">
        <f>IF(AND('Mapa final'!#REF!="Muy Alta",'Mapa final'!#REF!="Mayor"),CONCATENATE("R7C",'Mapa final'!#REF!),"")</f>
        <v>#REF!</v>
      </c>
      <c r="AD12" s="56" t="e">
        <f>IF(AND('Mapa final'!#REF!="Muy Alta",'Mapa final'!#REF!="Mayor"),CONCATENATE("R7C",'Mapa final'!#REF!),"")</f>
        <v>#REF!</v>
      </c>
      <c r="AE12" s="56" t="e">
        <f>IF(AND('Mapa final'!#REF!="Muy Alta",'Mapa final'!#REF!="Mayor"),CONCATENATE("R7C",'Mapa final'!#REF!),"")</f>
        <v>#REF!</v>
      </c>
      <c r="AF12" s="56" t="e">
        <f>IF(AND('Mapa final'!#REF!="Muy Alta",'Mapa final'!#REF!="Mayor"),CONCATENATE("R7C",'Mapa final'!#REF!),"")</f>
        <v>#REF!</v>
      </c>
      <c r="AG12" s="57" t="e">
        <f>IF(AND('Mapa final'!#REF!="Muy Alta",'Mapa final'!#REF!="Mayor"),CONCATENATE("R7C",'Mapa final'!#REF!),"")</f>
        <v>#REF!</v>
      </c>
      <c r="AH12" s="58" t="e">
        <f>IF(AND('Mapa final'!#REF!="Muy Alta",'Mapa final'!#REF!="Catastrófico"),CONCATENATE("R7C",'Mapa final'!#REF!),"")</f>
        <v>#REF!</v>
      </c>
      <c r="AI12" s="59" t="e">
        <f>IF(AND('Mapa final'!#REF!="Muy Alta",'Mapa final'!#REF!="Catastrófico"),CONCATENATE("R7C",'Mapa final'!#REF!),"")</f>
        <v>#REF!</v>
      </c>
      <c r="AJ12" s="59" t="e">
        <f>IF(AND('Mapa final'!#REF!="Muy Alta",'Mapa final'!#REF!="Catastrófico"),CONCATENATE("R7C",'Mapa final'!#REF!),"")</f>
        <v>#REF!</v>
      </c>
      <c r="AK12" s="59" t="e">
        <f>IF(AND('Mapa final'!#REF!="Muy Alta",'Mapa final'!#REF!="Catastrófico"),CONCATENATE("R7C",'Mapa final'!#REF!),"")</f>
        <v>#REF!</v>
      </c>
      <c r="AL12" s="59" t="e">
        <f>IF(AND('Mapa final'!#REF!="Muy Alta",'Mapa final'!#REF!="Catastrófico"),CONCATENATE("R7C",'Mapa final'!#REF!),"")</f>
        <v>#REF!</v>
      </c>
      <c r="AM12" s="60" t="e">
        <f>IF(AND('Mapa final'!#REF!="Muy Alta",'Mapa final'!#REF!="Catastrófico"),CONCATENATE("R7C",'Mapa final'!#REF!),"")</f>
        <v>#REF!</v>
      </c>
      <c r="AN12" s="1"/>
      <c r="AO12" s="248"/>
      <c r="AP12" s="168"/>
      <c r="AQ12" s="168"/>
      <c r="AR12" s="168"/>
      <c r="AS12" s="168"/>
      <c r="AT12" s="249"/>
      <c r="AU12" s="1"/>
      <c r="AV12" s="1"/>
      <c r="AW12" s="1"/>
      <c r="AX12" s="1"/>
      <c r="AY12" s="1"/>
      <c r="AZ12" s="1"/>
      <c r="BA12" s="1"/>
      <c r="BB12" s="1"/>
      <c r="BC12" s="1"/>
      <c r="BD12" s="1"/>
      <c r="BE12" s="1"/>
      <c r="BF12" s="1"/>
      <c r="BG12" s="1"/>
      <c r="BH12" s="1"/>
      <c r="BI12" s="1"/>
    </row>
    <row r="13" spans="1:61" ht="15" customHeight="1">
      <c r="A13" s="1"/>
      <c r="B13" s="266"/>
      <c r="C13" s="168"/>
      <c r="D13" s="169"/>
      <c r="E13" s="180"/>
      <c r="F13" s="168"/>
      <c r="G13" s="168"/>
      <c r="H13" s="168"/>
      <c r="I13" s="169"/>
      <c r="J13" s="55" t="e">
        <f>IF(AND('Mapa final'!#REF!="Muy Alta",'Mapa final'!#REF!="Leve"),CONCATENATE("R8C",'Mapa final'!#REF!),"")</f>
        <v>#REF!</v>
      </c>
      <c r="K13" s="56" t="e">
        <f>IF(AND('Mapa final'!#REF!="Muy Alta",'Mapa final'!#REF!="Leve"),CONCATENATE("R8C",'Mapa final'!#REF!),"")</f>
        <v>#REF!</v>
      </c>
      <c r="L13" s="56" t="e">
        <f>IF(AND('Mapa final'!#REF!="Muy Alta",'Mapa final'!#REF!="Leve"),CONCATENATE("R8C",'Mapa final'!#REF!),"")</f>
        <v>#REF!</v>
      </c>
      <c r="M13" s="56" t="e">
        <f>IF(AND('Mapa final'!#REF!="Muy Alta",'Mapa final'!#REF!="Leve"),CONCATENATE("R8C",'Mapa final'!#REF!),"")</f>
        <v>#REF!</v>
      </c>
      <c r="N13" s="56" t="e">
        <f>IF(AND('Mapa final'!#REF!="Muy Alta",'Mapa final'!#REF!="Leve"),CONCATENATE("R8C",'Mapa final'!#REF!),"")</f>
        <v>#REF!</v>
      </c>
      <c r="O13" s="57" t="e">
        <f>IF(AND('Mapa final'!#REF!="Muy Alta",'Mapa final'!#REF!="Leve"),CONCATENATE("R8C",'Mapa final'!#REF!),"")</f>
        <v>#REF!</v>
      </c>
      <c r="P13" s="55" t="e">
        <f>IF(AND('Mapa final'!#REF!="Muy Alta",'Mapa final'!#REF!="Menor"),CONCATENATE("R8C",'Mapa final'!#REF!),"")</f>
        <v>#REF!</v>
      </c>
      <c r="Q13" s="56" t="e">
        <f>IF(AND('Mapa final'!#REF!="Muy Alta",'Mapa final'!#REF!="Menor"),CONCATENATE("R8C",'Mapa final'!#REF!),"")</f>
        <v>#REF!</v>
      </c>
      <c r="R13" s="56" t="e">
        <f>IF(AND('Mapa final'!#REF!="Muy Alta",'Mapa final'!#REF!="Menor"),CONCATENATE("R8C",'Mapa final'!#REF!),"")</f>
        <v>#REF!</v>
      </c>
      <c r="S13" s="56" t="e">
        <f>IF(AND('Mapa final'!#REF!="Muy Alta",'Mapa final'!#REF!="Menor"),CONCATENATE("R8C",'Mapa final'!#REF!),"")</f>
        <v>#REF!</v>
      </c>
      <c r="T13" s="56" t="e">
        <f>IF(AND('Mapa final'!#REF!="Muy Alta",'Mapa final'!#REF!="Menor"),CONCATENATE("R8C",'Mapa final'!#REF!),"")</f>
        <v>#REF!</v>
      </c>
      <c r="U13" s="57" t="e">
        <f>IF(AND('Mapa final'!#REF!="Muy Alta",'Mapa final'!#REF!="Menor"),CONCATENATE("R8C",'Mapa final'!#REF!),"")</f>
        <v>#REF!</v>
      </c>
      <c r="V13" s="55" t="e">
        <f>IF(AND('Mapa final'!#REF!="Muy Alta",'Mapa final'!#REF!="Moderado"),CONCATENATE("R8C",'Mapa final'!#REF!),"")</f>
        <v>#REF!</v>
      </c>
      <c r="W13" s="56" t="e">
        <f>IF(AND('Mapa final'!#REF!="Muy Alta",'Mapa final'!#REF!="Moderado"),CONCATENATE("R8C",'Mapa final'!#REF!),"")</f>
        <v>#REF!</v>
      </c>
      <c r="X13" s="56" t="e">
        <f>IF(AND('Mapa final'!#REF!="Muy Alta",'Mapa final'!#REF!="Moderado"),CONCATENATE("R8C",'Mapa final'!#REF!),"")</f>
        <v>#REF!</v>
      </c>
      <c r="Y13" s="56" t="e">
        <f>IF(AND('Mapa final'!#REF!="Muy Alta",'Mapa final'!#REF!="Moderado"),CONCATENATE("R8C",'Mapa final'!#REF!),"")</f>
        <v>#REF!</v>
      </c>
      <c r="Z13" s="56" t="e">
        <f>IF(AND('Mapa final'!#REF!="Muy Alta",'Mapa final'!#REF!="Moderado"),CONCATENATE("R8C",'Mapa final'!#REF!),"")</f>
        <v>#REF!</v>
      </c>
      <c r="AA13" s="57" t="e">
        <f>IF(AND('Mapa final'!#REF!="Muy Alta",'Mapa final'!#REF!="Moderado"),CONCATENATE("R8C",'Mapa final'!#REF!),"")</f>
        <v>#REF!</v>
      </c>
      <c r="AB13" s="55" t="e">
        <f>IF(AND('Mapa final'!#REF!="Muy Alta",'Mapa final'!#REF!="Mayor"),CONCATENATE("R8C",'Mapa final'!#REF!),"")</f>
        <v>#REF!</v>
      </c>
      <c r="AC13" s="56" t="e">
        <f>IF(AND('Mapa final'!#REF!="Muy Alta",'Mapa final'!#REF!="Mayor"),CONCATENATE("R8C",'Mapa final'!#REF!),"")</f>
        <v>#REF!</v>
      </c>
      <c r="AD13" s="56" t="e">
        <f>IF(AND('Mapa final'!#REF!="Muy Alta",'Mapa final'!#REF!="Mayor"),CONCATENATE("R8C",'Mapa final'!#REF!),"")</f>
        <v>#REF!</v>
      </c>
      <c r="AE13" s="56" t="e">
        <f>IF(AND('Mapa final'!#REF!="Muy Alta",'Mapa final'!#REF!="Mayor"),CONCATENATE("R8C",'Mapa final'!#REF!),"")</f>
        <v>#REF!</v>
      </c>
      <c r="AF13" s="56" t="e">
        <f>IF(AND('Mapa final'!#REF!="Muy Alta",'Mapa final'!#REF!="Mayor"),CONCATENATE("R8C",'Mapa final'!#REF!),"")</f>
        <v>#REF!</v>
      </c>
      <c r="AG13" s="57" t="e">
        <f>IF(AND('Mapa final'!#REF!="Muy Alta",'Mapa final'!#REF!="Mayor"),CONCATENATE("R8C",'Mapa final'!#REF!),"")</f>
        <v>#REF!</v>
      </c>
      <c r="AH13" s="58" t="e">
        <f>IF(AND('Mapa final'!#REF!="Muy Alta",'Mapa final'!#REF!="Catastrófico"),CONCATENATE("R8C",'Mapa final'!#REF!),"")</f>
        <v>#REF!</v>
      </c>
      <c r="AI13" s="59" t="e">
        <f>IF(AND('Mapa final'!#REF!="Muy Alta",'Mapa final'!#REF!="Catastrófico"),CONCATENATE("R8C",'Mapa final'!#REF!),"")</f>
        <v>#REF!</v>
      </c>
      <c r="AJ13" s="59" t="e">
        <f>IF(AND('Mapa final'!#REF!="Muy Alta",'Mapa final'!#REF!="Catastrófico"),CONCATENATE("R8C",'Mapa final'!#REF!),"")</f>
        <v>#REF!</v>
      </c>
      <c r="AK13" s="59" t="e">
        <f>IF(AND('Mapa final'!#REF!="Muy Alta",'Mapa final'!#REF!="Catastrófico"),CONCATENATE("R8C",'Mapa final'!#REF!),"")</f>
        <v>#REF!</v>
      </c>
      <c r="AL13" s="59" t="e">
        <f>IF(AND('Mapa final'!#REF!="Muy Alta",'Mapa final'!#REF!="Catastrófico"),CONCATENATE("R8C",'Mapa final'!#REF!),"")</f>
        <v>#REF!</v>
      </c>
      <c r="AM13" s="60" t="e">
        <f>IF(AND('Mapa final'!#REF!="Muy Alta",'Mapa final'!#REF!="Catastrófico"),CONCATENATE("R8C",'Mapa final'!#REF!),"")</f>
        <v>#REF!</v>
      </c>
      <c r="AN13" s="1"/>
      <c r="AO13" s="248"/>
      <c r="AP13" s="168"/>
      <c r="AQ13" s="168"/>
      <c r="AR13" s="168"/>
      <c r="AS13" s="168"/>
      <c r="AT13" s="249"/>
      <c r="AU13" s="1"/>
      <c r="AV13" s="1"/>
      <c r="AW13" s="1"/>
      <c r="AX13" s="1"/>
      <c r="AY13" s="1"/>
      <c r="AZ13" s="1"/>
      <c r="BA13" s="1"/>
      <c r="BB13" s="1"/>
      <c r="BC13" s="1"/>
      <c r="BD13" s="1"/>
      <c r="BE13" s="1"/>
      <c r="BF13" s="1"/>
      <c r="BG13" s="1"/>
      <c r="BH13" s="1"/>
      <c r="BI13" s="1"/>
    </row>
    <row r="14" spans="1:61" ht="15" customHeight="1">
      <c r="A14" s="1"/>
      <c r="B14" s="266"/>
      <c r="C14" s="168"/>
      <c r="D14" s="169"/>
      <c r="E14" s="180"/>
      <c r="F14" s="168"/>
      <c r="G14" s="168"/>
      <c r="H14" s="168"/>
      <c r="I14" s="169"/>
      <c r="J14" s="55" t="e">
        <f>IF(AND('Mapa final'!#REF!="Muy Alta",'Mapa final'!#REF!="Leve"),CONCATENATE("R9C",'Mapa final'!#REF!),"")</f>
        <v>#REF!</v>
      </c>
      <c r="K14" s="56" t="e">
        <f>IF(AND('Mapa final'!#REF!="Muy Alta",'Mapa final'!#REF!="Leve"),CONCATENATE("R9C",'Mapa final'!#REF!),"")</f>
        <v>#REF!</v>
      </c>
      <c r="L14" s="56" t="e">
        <f>IF(AND('Mapa final'!#REF!="Muy Alta",'Mapa final'!#REF!="Leve"),CONCATENATE("R9C",'Mapa final'!#REF!),"")</f>
        <v>#REF!</v>
      </c>
      <c r="M14" s="56" t="e">
        <f>IF(AND('Mapa final'!#REF!="Muy Alta",'Mapa final'!#REF!="Leve"),CONCATENATE("R9C",'Mapa final'!#REF!),"")</f>
        <v>#REF!</v>
      </c>
      <c r="N14" s="56" t="e">
        <f>IF(AND('Mapa final'!#REF!="Muy Alta",'Mapa final'!#REF!="Leve"),CONCATENATE("R9C",'Mapa final'!#REF!),"")</f>
        <v>#REF!</v>
      </c>
      <c r="O14" s="57" t="e">
        <f>IF(AND('Mapa final'!#REF!="Muy Alta",'Mapa final'!#REF!="Leve"),CONCATENATE("R9C",'Mapa final'!#REF!),"")</f>
        <v>#REF!</v>
      </c>
      <c r="P14" s="55" t="e">
        <f>IF(AND('Mapa final'!#REF!="Muy Alta",'Mapa final'!#REF!="Menor"),CONCATENATE("R9C",'Mapa final'!#REF!),"")</f>
        <v>#REF!</v>
      </c>
      <c r="Q14" s="56" t="e">
        <f>IF(AND('Mapa final'!#REF!="Muy Alta",'Mapa final'!#REF!="Menor"),CONCATENATE("R9C",'Mapa final'!#REF!),"")</f>
        <v>#REF!</v>
      </c>
      <c r="R14" s="56" t="e">
        <f>IF(AND('Mapa final'!#REF!="Muy Alta",'Mapa final'!#REF!="Menor"),CONCATENATE("R9C",'Mapa final'!#REF!),"")</f>
        <v>#REF!</v>
      </c>
      <c r="S14" s="56" t="e">
        <f>IF(AND('Mapa final'!#REF!="Muy Alta",'Mapa final'!#REF!="Menor"),CONCATENATE("R9C",'Mapa final'!#REF!),"")</f>
        <v>#REF!</v>
      </c>
      <c r="T14" s="56" t="e">
        <f>IF(AND('Mapa final'!#REF!="Muy Alta",'Mapa final'!#REF!="Menor"),CONCATENATE("R9C",'Mapa final'!#REF!),"")</f>
        <v>#REF!</v>
      </c>
      <c r="U14" s="57" t="e">
        <f>IF(AND('Mapa final'!#REF!="Muy Alta",'Mapa final'!#REF!="Menor"),CONCATENATE("R9C",'Mapa final'!#REF!),"")</f>
        <v>#REF!</v>
      </c>
      <c r="V14" s="55" t="e">
        <f>IF(AND('Mapa final'!#REF!="Muy Alta",'Mapa final'!#REF!="Moderado"),CONCATENATE("R9C",'Mapa final'!#REF!),"")</f>
        <v>#REF!</v>
      </c>
      <c r="W14" s="56" t="e">
        <f>IF(AND('Mapa final'!#REF!="Muy Alta",'Mapa final'!#REF!="Moderado"),CONCATENATE("R9C",'Mapa final'!#REF!),"")</f>
        <v>#REF!</v>
      </c>
      <c r="X14" s="56" t="e">
        <f>IF(AND('Mapa final'!#REF!="Muy Alta",'Mapa final'!#REF!="Moderado"),CONCATENATE("R9C",'Mapa final'!#REF!),"")</f>
        <v>#REF!</v>
      </c>
      <c r="Y14" s="56" t="e">
        <f>IF(AND('Mapa final'!#REF!="Muy Alta",'Mapa final'!#REF!="Moderado"),CONCATENATE("R9C",'Mapa final'!#REF!),"")</f>
        <v>#REF!</v>
      </c>
      <c r="Z14" s="56" t="e">
        <f>IF(AND('Mapa final'!#REF!="Muy Alta",'Mapa final'!#REF!="Moderado"),CONCATENATE("R9C",'Mapa final'!#REF!),"")</f>
        <v>#REF!</v>
      </c>
      <c r="AA14" s="57" t="e">
        <f>IF(AND('Mapa final'!#REF!="Muy Alta",'Mapa final'!#REF!="Moderado"),CONCATENATE("R9C",'Mapa final'!#REF!),"")</f>
        <v>#REF!</v>
      </c>
      <c r="AB14" s="55" t="e">
        <f>IF(AND('Mapa final'!#REF!="Muy Alta",'Mapa final'!#REF!="Mayor"),CONCATENATE("R9C",'Mapa final'!#REF!),"")</f>
        <v>#REF!</v>
      </c>
      <c r="AC14" s="56" t="e">
        <f>IF(AND('Mapa final'!#REF!="Muy Alta",'Mapa final'!#REF!="Mayor"),CONCATENATE("R9C",'Mapa final'!#REF!),"")</f>
        <v>#REF!</v>
      </c>
      <c r="AD14" s="56" t="e">
        <f>IF(AND('Mapa final'!#REF!="Muy Alta",'Mapa final'!#REF!="Mayor"),CONCATENATE("R9C",'Mapa final'!#REF!),"")</f>
        <v>#REF!</v>
      </c>
      <c r="AE14" s="56" t="e">
        <f>IF(AND('Mapa final'!#REF!="Muy Alta",'Mapa final'!#REF!="Mayor"),CONCATENATE("R9C",'Mapa final'!#REF!),"")</f>
        <v>#REF!</v>
      </c>
      <c r="AF14" s="56" t="e">
        <f>IF(AND('Mapa final'!#REF!="Muy Alta",'Mapa final'!#REF!="Mayor"),CONCATENATE("R9C",'Mapa final'!#REF!),"")</f>
        <v>#REF!</v>
      </c>
      <c r="AG14" s="57" t="e">
        <f>IF(AND('Mapa final'!#REF!="Muy Alta",'Mapa final'!#REF!="Mayor"),CONCATENATE("R9C",'Mapa final'!#REF!),"")</f>
        <v>#REF!</v>
      </c>
      <c r="AH14" s="58" t="e">
        <f>IF(AND('Mapa final'!#REF!="Muy Alta",'Mapa final'!#REF!="Catastrófico"),CONCATENATE("R9C",'Mapa final'!#REF!),"")</f>
        <v>#REF!</v>
      </c>
      <c r="AI14" s="59" t="e">
        <f>IF(AND('Mapa final'!#REF!="Muy Alta",'Mapa final'!#REF!="Catastrófico"),CONCATENATE("R9C",'Mapa final'!#REF!),"")</f>
        <v>#REF!</v>
      </c>
      <c r="AJ14" s="59" t="e">
        <f>IF(AND('Mapa final'!#REF!="Muy Alta",'Mapa final'!#REF!="Catastrófico"),CONCATENATE("R9C",'Mapa final'!#REF!),"")</f>
        <v>#REF!</v>
      </c>
      <c r="AK14" s="59" t="e">
        <f>IF(AND('Mapa final'!#REF!="Muy Alta",'Mapa final'!#REF!="Catastrófico"),CONCATENATE("R9C",'Mapa final'!#REF!),"")</f>
        <v>#REF!</v>
      </c>
      <c r="AL14" s="59" t="e">
        <f>IF(AND('Mapa final'!#REF!="Muy Alta",'Mapa final'!#REF!="Catastrófico"),CONCATENATE("R9C",'Mapa final'!#REF!),"")</f>
        <v>#REF!</v>
      </c>
      <c r="AM14" s="60" t="e">
        <f>IF(AND('Mapa final'!#REF!="Muy Alta",'Mapa final'!#REF!="Catastrófico"),CONCATENATE("R9C",'Mapa final'!#REF!),"")</f>
        <v>#REF!</v>
      </c>
      <c r="AN14" s="1"/>
      <c r="AO14" s="248"/>
      <c r="AP14" s="168"/>
      <c r="AQ14" s="168"/>
      <c r="AR14" s="168"/>
      <c r="AS14" s="168"/>
      <c r="AT14" s="249"/>
      <c r="AU14" s="1"/>
      <c r="AV14" s="1"/>
      <c r="AW14" s="1"/>
      <c r="AX14" s="1"/>
      <c r="AY14" s="1"/>
      <c r="AZ14" s="1"/>
      <c r="BA14" s="1"/>
      <c r="BB14" s="1"/>
      <c r="BC14" s="1"/>
      <c r="BD14" s="1"/>
      <c r="BE14" s="1"/>
      <c r="BF14" s="1"/>
      <c r="BG14" s="1"/>
      <c r="BH14" s="1"/>
      <c r="BI14" s="1"/>
    </row>
    <row r="15" spans="1:61" ht="15.75" customHeight="1">
      <c r="A15" s="1"/>
      <c r="B15" s="266"/>
      <c r="C15" s="168"/>
      <c r="D15" s="169"/>
      <c r="E15" s="234"/>
      <c r="F15" s="259"/>
      <c r="G15" s="259"/>
      <c r="H15" s="259"/>
      <c r="I15" s="237"/>
      <c r="J15" s="61" t="e">
        <f>IF(AND('Mapa final'!#REF!="Muy Alta",'Mapa final'!#REF!="Leve"),CONCATENATE("R10C",'Mapa final'!#REF!),"")</f>
        <v>#REF!</v>
      </c>
      <c r="K15" s="62" t="e">
        <f>IF(AND('Mapa final'!#REF!="Muy Alta",'Mapa final'!#REF!="Leve"),CONCATENATE("R10C",'Mapa final'!#REF!),"")</f>
        <v>#REF!</v>
      </c>
      <c r="L15" s="62" t="e">
        <f>IF(AND('Mapa final'!#REF!="Muy Alta",'Mapa final'!#REF!="Leve"),CONCATENATE("R10C",'Mapa final'!#REF!),"")</f>
        <v>#REF!</v>
      </c>
      <c r="M15" s="62" t="e">
        <f>IF(AND('Mapa final'!#REF!="Muy Alta",'Mapa final'!#REF!="Leve"),CONCATENATE("R10C",'Mapa final'!#REF!),"")</f>
        <v>#REF!</v>
      </c>
      <c r="N15" s="62" t="e">
        <f>IF(AND('Mapa final'!#REF!="Muy Alta",'Mapa final'!#REF!="Leve"),CONCATENATE("R10C",'Mapa final'!#REF!),"")</f>
        <v>#REF!</v>
      </c>
      <c r="O15" s="63" t="e">
        <f>IF(AND('Mapa final'!#REF!="Muy Alta",'Mapa final'!#REF!="Leve"),CONCATENATE("R10C",'Mapa final'!#REF!),"")</f>
        <v>#REF!</v>
      </c>
      <c r="P15" s="55" t="e">
        <f>IF(AND('Mapa final'!#REF!="Muy Alta",'Mapa final'!#REF!="Menor"),CONCATENATE("R10C",'Mapa final'!#REF!),"")</f>
        <v>#REF!</v>
      </c>
      <c r="Q15" s="56" t="e">
        <f>IF(AND('Mapa final'!#REF!="Muy Alta",'Mapa final'!#REF!="Menor"),CONCATENATE("R10C",'Mapa final'!#REF!),"")</f>
        <v>#REF!</v>
      </c>
      <c r="R15" s="56" t="e">
        <f>IF(AND('Mapa final'!#REF!="Muy Alta",'Mapa final'!#REF!="Menor"),CONCATENATE("R10C",'Mapa final'!#REF!),"")</f>
        <v>#REF!</v>
      </c>
      <c r="S15" s="56" t="e">
        <f>IF(AND('Mapa final'!#REF!="Muy Alta",'Mapa final'!#REF!="Menor"),CONCATENATE("R10C",'Mapa final'!#REF!),"")</f>
        <v>#REF!</v>
      </c>
      <c r="T15" s="56" t="e">
        <f>IF(AND('Mapa final'!#REF!="Muy Alta",'Mapa final'!#REF!="Menor"),CONCATENATE("R10C",'Mapa final'!#REF!),"")</f>
        <v>#REF!</v>
      </c>
      <c r="U15" s="57" t="e">
        <f>IF(AND('Mapa final'!#REF!="Muy Alta",'Mapa final'!#REF!="Menor"),CONCATENATE("R10C",'Mapa final'!#REF!),"")</f>
        <v>#REF!</v>
      </c>
      <c r="V15" s="61" t="e">
        <f>IF(AND('Mapa final'!#REF!="Muy Alta",'Mapa final'!#REF!="Moderado"),CONCATENATE("R10C",'Mapa final'!#REF!),"")</f>
        <v>#REF!</v>
      </c>
      <c r="W15" s="62" t="e">
        <f>IF(AND('Mapa final'!#REF!="Muy Alta",'Mapa final'!#REF!="Moderado"),CONCATENATE("R10C",'Mapa final'!#REF!),"")</f>
        <v>#REF!</v>
      </c>
      <c r="X15" s="62" t="e">
        <f>IF(AND('Mapa final'!#REF!="Muy Alta",'Mapa final'!#REF!="Moderado"),CONCATENATE("R10C",'Mapa final'!#REF!),"")</f>
        <v>#REF!</v>
      </c>
      <c r="Y15" s="62" t="e">
        <f>IF(AND('Mapa final'!#REF!="Muy Alta",'Mapa final'!#REF!="Moderado"),CONCATENATE("R10C",'Mapa final'!#REF!),"")</f>
        <v>#REF!</v>
      </c>
      <c r="Z15" s="62" t="e">
        <f>IF(AND('Mapa final'!#REF!="Muy Alta",'Mapa final'!#REF!="Moderado"),CONCATENATE("R10C",'Mapa final'!#REF!),"")</f>
        <v>#REF!</v>
      </c>
      <c r="AA15" s="63" t="e">
        <f>IF(AND('Mapa final'!#REF!="Muy Alta",'Mapa final'!#REF!="Moderado"),CONCATENATE("R10C",'Mapa final'!#REF!),"")</f>
        <v>#REF!</v>
      </c>
      <c r="AB15" s="55" t="e">
        <f>IF(AND('Mapa final'!#REF!="Muy Alta",'Mapa final'!#REF!="Mayor"),CONCATENATE("R10C",'Mapa final'!#REF!),"")</f>
        <v>#REF!</v>
      </c>
      <c r="AC15" s="56" t="e">
        <f>IF(AND('Mapa final'!#REF!="Muy Alta",'Mapa final'!#REF!="Mayor"),CONCATENATE("R10C",'Mapa final'!#REF!),"")</f>
        <v>#REF!</v>
      </c>
      <c r="AD15" s="56" t="e">
        <f>IF(AND('Mapa final'!#REF!="Muy Alta",'Mapa final'!#REF!="Mayor"),CONCATENATE("R10C",'Mapa final'!#REF!),"")</f>
        <v>#REF!</v>
      </c>
      <c r="AE15" s="56" t="e">
        <f>IF(AND('Mapa final'!#REF!="Muy Alta",'Mapa final'!#REF!="Mayor"),CONCATENATE("R10C",'Mapa final'!#REF!),"")</f>
        <v>#REF!</v>
      </c>
      <c r="AF15" s="56" t="e">
        <f>IF(AND('Mapa final'!#REF!="Muy Alta",'Mapa final'!#REF!="Mayor"),CONCATENATE("R10C",'Mapa final'!#REF!),"")</f>
        <v>#REF!</v>
      </c>
      <c r="AG15" s="57" t="e">
        <f>IF(AND('Mapa final'!#REF!="Muy Alta",'Mapa final'!#REF!="Mayor"),CONCATENATE("R10C",'Mapa final'!#REF!),"")</f>
        <v>#REF!</v>
      </c>
      <c r="AH15" s="64" t="e">
        <f>IF(AND('Mapa final'!#REF!="Muy Alta",'Mapa final'!#REF!="Catastrófico"),CONCATENATE("R10C",'Mapa final'!#REF!),"")</f>
        <v>#REF!</v>
      </c>
      <c r="AI15" s="65" t="e">
        <f>IF(AND('Mapa final'!#REF!="Muy Alta",'Mapa final'!#REF!="Catastrófico"),CONCATENATE("R10C",'Mapa final'!#REF!),"")</f>
        <v>#REF!</v>
      </c>
      <c r="AJ15" s="65" t="e">
        <f>IF(AND('Mapa final'!#REF!="Muy Alta",'Mapa final'!#REF!="Catastrófico"),CONCATENATE("R10C",'Mapa final'!#REF!),"")</f>
        <v>#REF!</v>
      </c>
      <c r="AK15" s="65" t="e">
        <f>IF(AND('Mapa final'!#REF!="Muy Alta",'Mapa final'!#REF!="Catastrófico"),CONCATENATE("R10C",'Mapa final'!#REF!),"")</f>
        <v>#REF!</v>
      </c>
      <c r="AL15" s="65" t="e">
        <f>IF(AND('Mapa final'!#REF!="Muy Alta",'Mapa final'!#REF!="Catastrófico"),CONCATENATE("R10C",'Mapa final'!#REF!),"")</f>
        <v>#REF!</v>
      </c>
      <c r="AM15" s="66" t="e">
        <f>IF(AND('Mapa final'!#REF!="Muy Alta",'Mapa final'!#REF!="Catastrófico"),CONCATENATE("R10C",'Mapa final'!#REF!),"")</f>
        <v>#REF!</v>
      </c>
      <c r="AN15" s="1"/>
      <c r="AO15" s="250"/>
      <c r="AP15" s="251"/>
      <c r="AQ15" s="251"/>
      <c r="AR15" s="251"/>
      <c r="AS15" s="251"/>
      <c r="AT15" s="252"/>
      <c r="AU15" s="1"/>
      <c r="AV15" s="1"/>
      <c r="AW15" s="1"/>
      <c r="AX15" s="1"/>
      <c r="AY15" s="1"/>
      <c r="AZ15" s="1"/>
      <c r="BA15" s="1"/>
      <c r="BB15" s="1"/>
      <c r="BC15" s="1"/>
      <c r="BD15" s="1"/>
      <c r="BE15" s="1"/>
      <c r="BF15" s="1"/>
      <c r="BG15" s="1"/>
      <c r="BH15" s="1"/>
      <c r="BI15" s="1"/>
    </row>
    <row r="16" spans="1:61" ht="15" customHeight="1">
      <c r="A16" s="1"/>
      <c r="B16" s="266"/>
      <c r="C16" s="168"/>
      <c r="D16" s="169"/>
      <c r="E16" s="274" t="s">
        <v>152</v>
      </c>
      <c r="F16" s="258"/>
      <c r="G16" s="258"/>
      <c r="H16" s="258"/>
      <c r="I16" s="258"/>
      <c r="J16" s="67" t="str">
        <f ca="1">IF(AND('Mapa final'!$AA$11="Alta",'Mapa final'!$AC$11="Leve"),CONCATENATE("R1C",'Mapa final'!$Q$11),"")</f>
        <v/>
      </c>
      <c r="K16" s="68" t="str">
        <f ca="1">IF(AND('Mapa final'!$AA$12="Alta",'Mapa final'!$AC$12="Leve"),CONCATENATE("R1C",'Mapa final'!$Q$12),"")</f>
        <v/>
      </c>
      <c r="L16" s="68" t="str">
        <f>IF(AND('Mapa final'!$AA$13="Alta",'Mapa final'!$AC$13="Leve"),CONCATENATE("R1C",'Mapa final'!$Q$13),"")</f>
        <v/>
      </c>
      <c r="M16" s="68" t="str">
        <f>IF(AND('Mapa final'!$AA$14="Alta",'Mapa final'!$AC$14="Leve"),CONCATENATE("R1C",'Mapa final'!$Q$14),"")</f>
        <v/>
      </c>
      <c r="N16" s="68" t="str">
        <f>IF(AND('Mapa final'!$AA$15="Alta",'Mapa final'!$AC$15="Leve"),CONCATENATE("R1C",'Mapa final'!$Q$15),"")</f>
        <v/>
      </c>
      <c r="O16" s="69" t="str">
        <f>IF(AND('Mapa final'!$AA$16="Alta",'Mapa final'!$AC$16="Leve"),CONCATENATE("R1C",'Mapa final'!$Q$16),"")</f>
        <v/>
      </c>
      <c r="P16" s="67" t="str">
        <f ca="1">IF(AND('Mapa final'!$AA$11="Alta",'Mapa final'!$AC$11="Menor"),CONCATENATE("R1C",'Mapa final'!$Q$11),"")</f>
        <v/>
      </c>
      <c r="Q16" s="68" t="str">
        <f ca="1">IF(AND('Mapa final'!$AA$12="Alta",'Mapa final'!$AC$12="Menor"),CONCATENATE("R1C",'Mapa final'!$Q$12),"")</f>
        <v/>
      </c>
      <c r="R16" s="68" t="str">
        <f>IF(AND('Mapa final'!$AA$13="Alta",'Mapa final'!$AC$13="Menor"),CONCATENATE("R1C",'Mapa final'!$Q$13),"")</f>
        <v/>
      </c>
      <c r="S16" s="68" t="str">
        <f>IF(AND('Mapa final'!$AA$14="Alta",'Mapa final'!$AC$14="Menor"),CONCATENATE("R1C",'Mapa final'!$Q$14),"")</f>
        <v/>
      </c>
      <c r="T16" s="68" t="str">
        <f>IF(AND('Mapa final'!$AA$15="Alta",'Mapa final'!$AC$15="Menor"),CONCATENATE("R1C",'Mapa final'!$Q$15),"")</f>
        <v/>
      </c>
      <c r="U16" s="69" t="str">
        <f>IF(AND('Mapa final'!$AA$16="Alta",'Mapa final'!$AC$16="Menor"),CONCATENATE("R1C",'Mapa final'!$Q$16),"")</f>
        <v/>
      </c>
      <c r="V16" s="49" t="str">
        <f ca="1">IF(AND('Mapa final'!$AA$11="Alta",'Mapa final'!$AC$11="Moderado"),CONCATENATE("R1C",'Mapa final'!$Q$11),"")</f>
        <v/>
      </c>
      <c r="W16" s="50" t="str">
        <f ca="1">IF(AND('Mapa final'!$AA$12="Alta",'Mapa final'!$AC$12="Moderado"),CONCATENATE("R1C",'Mapa final'!$Q$12),"")</f>
        <v/>
      </c>
      <c r="X16" s="50" t="str">
        <f>IF(AND('Mapa final'!$AA$13="Alta",'Mapa final'!$AC$13="Moderado"),CONCATENATE("R1C",'Mapa final'!$Q$13),"")</f>
        <v/>
      </c>
      <c r="Y16" s="50" t="str">
        <f>IF(AND('Mapa final'!$AA$14="Alta",'Mapa final'!$AC$14="Moderado"),CONCATENATE("R1C",'Mapa final'!$Q$14),"")</f>
        <v/>
      </c>
      <c r="Z16" s="50" t="str">
        <f>IF(AND('Mapa final'!$AA$15="Alta",'Mapa final'!$AC$15="Moderado"),CONCATENATE("R1C",'Mapa final'!$Q$15),"")</f>
        <v/>
      </c>
      <c r="AA16" s="51" t="str">
        <f>IF(AND('Mapa final'!$AA$16="Alta",'Mapa final'!$AC$16="Moderado"),CONCATENATE("R1C",'Mapa final'!$Q$16),"")</f>
        <v/>
      </c>
      <c r="AB16" s="49" t="str">
        <f ca="1">IF(AND('Mapa final'!$AA$11="Alta",'Mapa final'!$AC$11="Mayor"),CONCATENATE("R1C",'Mapa final'!$Q$11),"")</f>
        <v/>
      </c>
      <c r="AC16" s="50" t="str">
        <f ca="1">IF(AND('Mapa final'!$AA$12="Alta",'Mapa final'!$AC$12="Mayor"),CONCATENATE("R1C",'Mapa final'!$Q$12),"")</f>
        <v/>
      </c>
      <c r="AD16" s="50" t="str">
        <f>IF(AND('Mapa final'!$AA$13="Alta",'Mapa final'!$AC$13="Mayor"),CONCATENATE("R1C",'Mapa final'!$Q$13),"")</f>
        <v/>
      </c>
      <c r="AE16" s="50" t="str">
        <f>IF(AND('Mapa final'!$AA$14="Alta",'Mapa final'!$AC$14="Mayor"),CONCATENATE("R1C",'Mapa final'!$Q$14),"")</f>
        <v/>
      </c>
      <c r="AF16" s="50" t="str">
        <f>IF(AND('Mapa final'!$AA$15="Alta",'Mapa final'!$AC$15="Mayor"),CONCATENATE("R1C",'Mapa final'!$Q$15),"")</f>
        <v/>
      </c>
      <c r="AG16" s="51" t="str">
        <f>IF(AND('Mapa final'!$AA$16="Alta",'Mapa final'!$AC$16="Mayor"),CONCATENATE("R1C",'Mapa final'!$Q$16),"")</f>
        <v/>
      </c>
      <c r="AH16" s="52" t="str">
        <f ca="1">IF(AND('Mapa final'!$AA$11="Alta",'Mapa final'!$AC$11="Catastrófico"),CONCATENATE("R1C",'Mapa final'!$Q$11),"")</f>
        <v/>
      </c>
      <c r="AI16" s="53" t="str">
        <f ca="1">IF(AND('Mapa final'!$AA$12="Alta",'Mapa final'!$AC$12="Catastrófico"),CONCATENATE("R1C",'Mapa final'!$Q$12),"")</f>
        <v/>
      </c>
      <c r="AJ16" s="53" t="str">
        <f>IF(AND('Mapa final'!$AA$13="Alta",'Mapa final'!$AC$13="Catastrófico"),CONCATENATE("R1C",'Mapa final'!$Q$13),"")</f>
        <v/>
      </c>
      <c r="AK16" s="53" t="str">
        <f>IF(AND('Mapa final'!$AA$14="Alta",'Mapa final'!$AC$14="Catastrófico"),CONCATENATE("R1C",'Mapa final'!$Q$14),"")</f>
        <v/>
      </c>
      <c r="AL16" s="53" t="str">
        <f>IF(AND('Mapa final'!$AA$15="Alta",'Mapa final'!$AC$15="Catastrófico"),CONCATENATE("R1C",'Mapa final'!$Q$15),"")</f>
        <v/>
      </c>
      <c r="AM16" s="54" t="str">
        <f>IF(AND('Mapa final'!$AA$16="Alta",'Mapa final'!$AC$16="Catastrófico"),CONCATENATE("R1C",'Mapa final'!$Q$16),"")</f>
        <v/>
      </c>
      <c r="AN16" s="1"/>
      <c r="AO16" s="270" t="s">
        <v>153</v>
      </c>
      <c r="AP16" s="246"/>
      <c r="AQ16" s="246"/>
      <c r="AR16" s="246"/>
      <c r="AS16" s="246"/>
      <c r="AT16" s="247"/>
      <c r="AU16" s="1"/>
      <c r="AV16" s="1"/>
      <c r="AW16" s="1"/>
      <c r="AX16" s="1"/>
      <c r="AY16" s="1"/>
      <c r="AZ16" s="1"/>
      <c r="BA16" s="1"/>
      <c r="BB16" s="1"/>
      <c r="BC16" s="1"/>
      <c r="BD16" s="1"/>
      <c r="BE16" s="1"/>
      <c r="BF16" s="1"/>
      <c r="BG16" s="1"/>
      <c r="BH16" s="1"/>
      <c r="BI16" s="1"/>
    </row>
    <row r="17" spans="1:61" ht="15" customHeight="1">
      <c r="A17" s="1"/>
      <c r="B17" s="266"/>
      <c r="C17" s="168"/>
      <c r="D17" s="169"/>
      <c r="E17" s="180"/>
      <c r="F17" s="168"/>
      <c r="G17" s="168"/>
      <c r="H17" s="168"/>
      <c r="I17" s="168"/>
      <c r="J17" s="70" t="str">
        <f ca="1">IF(AND('Mapa final'!$AA$17="Alta",'Mapa final'!$AC$17="Leve"),CONCATENATE("R2C",'Mapa final'!$Q$17),"")</f>
        <v/>
      </c>
      <c r="K17" s="71" t="str">
        <f ca="1">IF(AND('Mapa final'!$AA$18="Alta",'Mapa final'!$AC$18="Leve"),CONCATENATE("R2C",'Mapa final'!$Q$18),"")</f>
        <v/>
      </c>
      <c r="L17" s="71" t="str">
        <f>IF(AND('Mapa final'!$AA$19="Alta",'Mapa final'!$AC$19="Leve"),CONCATENATE("R2C",'Mapa final'!$Q$19),"")</f>
        <v/>
      </c>
      <c r="M17" s="71" t="str">
        <f>IF(AND('Mapa final'!$AA$20="Alta",'Mapa final'!$AC$20="Leve"),CONCATENATE("R2C",'Mapa final'!$Q$20),"")</f>
        <v/>
      </c>
      <c r="N17" s="71" t="str">
        <f>IF(AND('Mapa final'!$AA$21="Alta",'Mapa final'!$AC$21="Leve"),CONCATENATE("R2C",'Mapa final'!$Q$21),"")</f>
        <v/>
      </c>
      <c r="O17" s="72" t="str">
        <f>IF(AND('Mapa final'!$AA$22="Alta",'Mapa final'!$AC$22="Leve"),CONCATENATE("R2C",'Mapa final'!$Q$22),"")</f>
        <v/>
      </c>
      <c r="P17" s="70" t="str">
        <f ca="1">IF(AND('Mapa final'!$AA$17="Alta",'Mapa final'!$AC$17="Menor"),CONCATENATE("R2C",'Mapa final'!$Q$17),"")</f>
        <v/>
      </c>
      <c r="Q17" s="71" t="str">
        <f ca="1">IF(AND('Mapa final'!$AA$18="Alta",'Mapa final'!$AC$18="Menor"),CONCATENATE("R2C",'Mapa final'!$Q$18),"")</f>
        <v/>
      </c>
      <c r="R17" s="71" t="str">
        <f>IF(AND('Mapa final'!$AA$19="Alta",'Mapa final'!$AC$19="Menor"),CONCATENATE("R2C",'Mapa final'!$Q$19),"")</f>
        <v/>
      </c>
      <c r="S17" s="71" t="str">
        <f>IF(AND('Mapa final'!$AA$20="Alta",'Mapa final'!$AC$20="Menor"),CONCATENATE("R2C",'Mapa final'!$Q$20),"")</f>
        <v/>
      </c>
      <c r="T17" s="71" t="str">
        <f>IF(AND('Mapa final'!$AA$21="Alta",'Mapa final'!$AC$21="Menor"),CONCATENATE("R2C",'Mapa final'!$Q$21),"")</f>
        <v/>
      </c>
      <c r="U17" s="72" t="str">
        <f>IF(AND('Mapa final'!$AA$22="Alta",'Mapa final'!$AC$22="Menor"),CONCATENATE("R2C",'Mapa final'!$Q$22),"")</f>
        <v/>
      </c>
      <c r="V17" s="55" t="str">
        <f ca="1">IF(AND('Mapa final'!$AA$17="Alta",'Mapa final'!$AC$17="Moderado"),CONCATENATE("R2C",'Mapa final'!$Q$17),"")</f>
        <v/>
      </c>
      <c r="W17" s="56" t="str">
        <f ca="1">IF(AND('Mapa final'!$AA$18="Alta",'Mapa final'!$AC$18="Moderado"),CONCATENATE("R2C",'Mapa final'!$Q$18),"")</f>
        <v/>
      </c>
      <c r="X17" s="56" t="str">
        <f>IF(AND('Mapa final'!$AA$19="Alta",'Mapa final'!$AC$19="Moderado"),CONCATENATE("R2C",'Mapa final'!$Q$19),"")</f>
        <v/>
      </c>
      <c r="Y17" s="56" t="str">
        <f>IF(AND('Mapa final'!$AA$20="Alta",'Mapa final'!$AC$20="Moderado"),CONCATENATE("R2C",'Mapa final'!$Q$20),"")</f>
        <v/>
      </c>
      <c r="Z17" s="56" t="str">
        <f>IF(AND('Mapa final'!$AA$21="Alta",'Mapa final'!$AC$21="Moderado"),CONCATENATE("R2C",'Mapa final'!$Q$21),"")</f>
        <v/>
      </c>
      <c r="AA17" s="57" t="str">
        <f>IF(AND('Mapa final'!$AA$22="Alta",'Mapa final'!$AC$22="Moderado"),CONCATENATE("R2C",'Mapa final'!$Q$22),"")</f>
        <v/>
      </c>
      <c r="AB17" s="55" t="str">
        <f ca="1">IF(AND('Mapa final'!$AA$17="Alta",'Mapa final'!$AC$17="Mayor"),CONCATENATE("R2C",'Mapa final'!$Q$17),"")</f>
        <v/>
      </c>
      <c r="AC17" s="56" t="str">
        <f ca="1">IF(AND('Mapa final'!$AA$18="Alta",'Mapa final'!$AC$18="Mayor"),CONCATENATE("R2C",'Mapa final'!$Q$18),"")</f>
        <v/>
      </c>
      <c r="AD17" s="56" t="str">
        <f>IF(AND('Mapa final'!$AA$19="Alta",'Mapa final'!$AC$19="Mayor"),CONCATENATE("R2C",'Mapa final'!$Q$19),"")</f>
        <v/>
      </c>
      <c r="AE17" s="56" t="str">
        <f>IF(AND('Mapa final'!$AA$20="Alta",'Mapa final'!$AC$20="Mayor"),CONCATENATE("R2C",'Mapa final'!$Q$20),"")</f>
        <v/>
      </c>
      <c r="AF17" s="56" t="str">
        <f>IF(AND('Mapa final'!$AA$21="Alta",'Mapa final'!$AC$21="Mayor"),CONCATENATE("R2C",'Mapa final'!$Q$21),"")</f>
        <v/>
      </c>
      <c r="AG17" s="57" t="str">
        <f>IF(AND('Mapa final'!$AA$22="Alta",'Mapa final'!$AC$22="Mayor"),CONCATENATE("R2C",'Mapa final'!$Q$22),"")</f>
        <v/>
      </c>
      <c r="AH17" s="58" t="str">
        <f ca="1">IF(AND('Mapa final'!$AA$17="Alta",'Mapa final'!$AC$17="Catastrófico"),CONCATENATE("R2C",'Mapa final'!$Q$17),"")</f>
        <v/>
      </c>
      <c r="AI17" s="59" t="str">
        <f ca="1">IF(AND('Mapa final'!$AA$18="Alta",'Mapa final'!$AC$18="Catastrófico"),CONCATENATE("R2C",'Mapa final'!$Q$18),"")</f>
        <v/>
      </c>
      <c r="AJ17" s="59" t="str">
        <f>IF(AND('Mapa final'!$AA$19="Alta",'Mapa final'!$AC$19="Catastrófico"),CONCATENATE("R2C",'Mapa final'!$Q$19),"")</f>
        <v/>
      </c>
      <c r="AK17" s="59" t="str">
        <f>IF(AND('Mapa final'!$AA$20="Alta",'Mapa final'!$AC$20="Catastrófico"),CONCATENATE("R2C",'Mapa final'!$Q$20),"")</f>
        <v/>
      </c>
      <c r="AL17" s="59" t="str">
        <f>IF(AND('Mapa final'!$AA$21="Alta",'Mapa final'!$AC$21="Catastrófico"),CONCATENATE("R2C",'Mapa final'!$Q$21),"")</f>
        <v/>
      </c>
      <c r="AM17" s="60" t="str">
        <f>IF(AND('Mapa final'!$AA$22="Alta",'Mapa final'!$AC$22="Catastrófico"),CONCATENATE("R2C",'Mapa final'!$Q$22),"")</f>
        <v/>
      </c>
      <c r="AN17" s="1"/>
      <c r="AO17" s="248"/>
      <c r="AP17" s="168"/>
      <c r="AQ17" s="168"/>
      <c r="AR17" s="168"/>
      <c r="AS17" s="168"/>
      <c r="AT17" s="249"/>
      <c r="AU17" s="1"/>
      <c r="AV17" s="1"/>
      <c r="AW17" s="1"/>
      <c r="AX17" s="1"/>
      <c r="AY17" s="1"/>
      <c r="AZ17" s="1"/>
      <c r="BA17" s="1"/>
      <c r="BB17" s="1"/>
      <c r="BC17" s="1"/>
      <c r="BD17" s="1"/>
      <c r="BE17" s="1"/>
      <c r="BF17" s="1"/>
      <c r="BG17" s="1"/>
      <c r="BH17" s="1"/>
      <c r="BI17" s="1"/>
    </row>
    <row r="18" spans="1:61" ht="15" customHeight="1">
      <c r="A18" s="1"/>
      <c r="B18" s="266"/>
      <c r="C18" s="168"/>
      <c r="D18" s="169"/>
      <c r="E18" s="180"/>
      <c r="F18" s="168"/>
      <c r="G18" s="168"/>
      <c r="H18" s="168"/>
      <c r="I18" s="168"/>
      <c r="J18" s="70" t="str">
        <f ca="1">IF(AND('Mapa final'!$AA$23="Alta",'Mapa final'!$AC$23="Leve"),CONCATENATE("R3C",'Mapa final'!$Q$23),"")</f>
        <v/>
      </c>
      <c r="K18" s="71" t="str">
        <f>IF(AND('Mapa final'!$AA$24="Alta",'Mapa final'!$AC$24="Leve"),CONCATENATE("R3C",'Mapa final'!$Q$24),"")</f>
        <v/>
      </c>
      <c r="L18" s="71" t="str">
        <f>IF(AND('Mapa final'!$AA$25="Alta",'Mapa final'!$AC$25="Leve"),CONCATENATE("R3C",'Mapa final'!$Q$25),"")</f>
        <v/>
      </c>
      <c r="M18" s="71" t="str">
        <f>IF(AND('Mapa final'!$AA$26="Alta",'Mapa final'!$AC$26="Leve"),CONCATENATE("R3C",'Mapa final'!$Q$26),"")</f>
        <v/>
      </c>
      <c r="N18" s="71" t="str">
        <f>IF(AND('Mapa final'!$AA$27="Alta",'Mapa final'!$AC$27="Leve"),CONCATENATE("R3C",'Mapa final'!$Q$27),"")</f>
        <v/>
      </c>
      <c r="O18" s="72" t="str">
        <f>IF(AND('Mapa final'!$AA$28="Alta",'Mapa final'!$AC$28="Leve"),CONCATENATE("R3C",'Mapa final'!$Q$28),"")</f>
        <v/>
      </c>
      <c r="P18" s="70" t="str">
        <f ca="1">IF(AND('Mapa final'!$AA$23="Alta",'Mapa final'!$AC$23="Menor"),CONCATENATE("R3C",'Mapa final'!$Q$23),"")</f>
        <v/>
      </c>
      <c r="Q18" s="71" t="str">
        <f>IF(AND('Mapa final'!$AA$24="Alta",'Mapa final'!$AC$24="Menor"),CONCATENATE("R3C",'Mapa final'!$Q$24),"")</f>
        <v/>
      </c>
      <c r="R18" s="71" t="str">
        <f>IF(AND('Mapa final'!$AA$25="Alta",'Mapa final'!$AC$25="Menor"),CONCATENATE("R3C",'Mapa final'!$Q$25),"")</f>
        <v/>
      </c>
      <c r="S18" s="71" t="str">
        <f>IF(AND('Mapa final'!$AA$26="Alta",'Mapa final'!$AC$26="Menor"),CONCATENATE("R3C",'Mapa final'!$Q$26),"")</f>
        <v/>
      </c>
      <c r="T18" s="71" t="str">
        <f>IF(AND('Mapa final'!$AA$27="Alta",'Mapa final'!$AC$27="Menor"),CONCATENATE("R3C",'Mapa final'!$Q$27),"")</f>
        <v/>
      </c>
      <c r="U18" s="72" t="str">
        <f>IF(AND('Mapa final'!$AA$28="Alta",'Mapa final'!$AC$28="Menor"),CONCATENATE("R3C",'Mapa final'!$Q$28),"")</f>
        <v/>
      </c>
      <c r="V18" s="55" t="str">
        <f ca="1">IF(AND('Mapa final'!$AA$23="Alta",'Mapa final'!$AC$23="Moderado"),CONCATENATE("R3C",'Mapa final'!$Q$23),"")</f>
        <v/>
      </c>
      <c r="W18" s="56" t="str">
        <f>IF(AND('Mapa final'!$AA$24="Alta",'Mapa final'!$AC$24="Moderado"),CONCATENATE("R3C",'Mapa final'!$Q$24),"")</f>
        <v/>
      </c>
      <c r="X18" s="56" t="str">
        <f>IF(AND('Mapa final'!$AA$25="Alta",'Mapa final'!$AC$25="Moderado"),CONCATENATE("R3C",'Mapa final'!$Q$25),"")</f>
        <v/>
      </c>
      <c r="Y18" s="56" t="str">
        <f>IF(AND('Mapa final'!$AA$26="Alta",'Mapa final'!$AC$26="Moderado"),CONCATENATE("R3C",'Mapa final'!$Q$26),"")</f>
        <v/>
      </c>
      <c r="Z18" s="56" t="str">
        <f>IF(AND('Mapa final'!$AA$27="Alta",'Mapa final'!$AC$27="Moderado"),CONCATENATE("R3C",'Mapa final'!$Q$27),"")</f>
        <v/>
      </c>
      <c r="AA18" s="57" t="str">
        <f>IF(AND('Mapa final'!$AA$28="Alta",'Mapa final'!$AC$28="Moderado"),CONCATENATE("R3C",'Mapa final'!$Q$28),"")</f>
        <v/>
      </c>
      <c r="AB18" s="55" t="str">
        <f ca="1">IF(AND('Mapa final'!$AA$23="Alta",'Mapa final'!$AC$23="Mayor"),CONCATENATE("R3C",'Mapa final'!$Q$23),"")</f>
        <v/>
      </c>
      <c r="AC18" s="56" t="str">
        <f>IF(AND('Mapa final'!$AA$24="Alta",'Mapa final'!$AC$24="Mayor"),CONCATENATE("R3C",'Mapa final'!$Q$24),"")</f>
        <v/>
      </c>
      <c r="AD18" s="56" t="str">
        <f>IF(AND('Mapa final'!$AA$25="Alta",'Mapa final'!$AC$25="Mayor"),CONCATENATE("R3C",'Mapa final'!$Q$25),"")</f>
        <v/>
      </c>
      <c r="AE18" s="56" t="str">
        <f>IF(AND('Mapa final'!$AA$26="Alta",'Mapa final'!$AC$26="Mayor"),CONCATENATE("R3C",'Mapa final'!$Q$26),"")</f>
        <v/>
      </c>
      <c r="AF18" s="56" t="str">
        <f>IF(AND('Mapa final'!$AA$27="Alta",'Mapa final'!$AC$27="Mayor"),CONCATENATE("R3C",'Mapa final'!$Q$27),"")</f>
        <v/>
      </c>
      <c r="AG18" s="57" t="str">
        <f>IF(AND('Mapa final'!$AA$28="Alta",'Mapa final'!$AC$28="Mayor"),CONCATENATE("R3C",'Mapa final'!$Q$28),"")</f>
        <v/>
      </c>
      <c r="AH18" s="58" t="str">
        <f ca="1">IF(AND('Mapa final'!$AA$23="Alta",'Mapa final'!$AC$23="Catastrófico"),CONCATENATE("R3C",'Mapa final'!$Q$23),"")</f>
        <v/>
      </c>
      <c r="AI18" s="59" t="str">
        <f>IF(AND('Mapa final'!$AA$24="Alta",'Mapa final'!$AC$24="Catastrófico"),CONCATENATE("R3C",'Mapa final'!$Q$24),"")</f>
        <v/>
      </c>
      <c r="AJ18" s="59" t="str">
        <f>IF(AND('Mapa final'!$AA$25="Alta",'Mapa final'!$AC$25="Catastrófico"),CONCATENATE("R3C",'Mapa final'!$Q$25),"")</f>
        <v/>
      </c>
      <c r="AK18" s="59" t="str">
        <f>IF(AND('Mapa final'!$AA$26="Alta",'Mapa final'!$AC$26="Catastrófico"),CONCATENATE("R3C",'Mapa final'!$Q$26),"")</f>
        <v/>
      </c>
      <c r="AL18" s="59" t="str">
        <f>IF(AND('Mapa final'!$AA$27="Alta",'Mapa final'!$AC$27="Catastrófico"),CONCATENATE("R3C",'Mapa final'!$Q$27),"")</f>
        <v/>
      </c>
      <c r="AM18" s="60" t="str">
        <f>IF(AND('Mapa final'!$AA$28="Alta",'Mapa final'!$AC$28="Catastrófico"),CONCATENATE("R3C",'Mapa final'!$Q$28),"")</f>
        <v/>
      </c>
      <c r="AN18" s="1"/>
      <c r="AO18" s="248"/>
      <c r="AP18" s="168"/>
      <c r="AQ18" s="168"/>
      <c r="AR18" s="168"/>
      <c r="AS18" s="168"/>
      <c r="AT18" s="249"/>
      <c r="AU18" s="1"/>
      <c r="AV18" s="1"/>
      <c r="AW18" s="1"/>
      <c r="AX18" s="1"/>
      <c r="AY18" s="1"/>
      <c r="AZ18" s="1"/>
      <c r="BA18" s="1"/>
      <c r="BB18" s="1"/>
      <c r="BC18" s="1"/>
      <c r="BD18" s="1"/>
      <c r="BE18" s="1"/>
      <c r="BF18" s="1"/>
      <c r="BG18" s="1"/>
      <c r="BH18" s="1"/>
      <c r="BI18" s="1"/>
    </row>
    <row r="19" spans="1:61" ht="15" customHeight="1">
      <c r="A19" s="1"/>
      <c r="B19" s="266"/>
      <c r="C19" s="168"/>
      <c r="D19" s="169"/>
      <c r="E19" s="180"/>
      <c r="F19" s="168"/>
      <c r="G19" s="168"/>
      <c r="H19" s="168"/>
      <c r="I19" s="168"/>
      <c r="J19" s="70" t="str">
        <f ca="1">IF(AND('Mapa final'!$AA$29="Alta",'Mapa final'!$AC$29="Leve"),CONCATENATE("R4C",'Mapa final'!$Q$29),"")</f>
        <v/>
      </c>
      <c r="K19" s="71" t="str">
        <f>IF(AND('Mapa final'!$AA$30="Alta",'Mapa final'!$AC$30="Leve"),CONCATENATE("R4C",'Mapa final'!$Q$30),"")</f>
        <v/>
      </c>
      <c r="L19" s="71" t="str">
        <f>IF(AND('Mapa final'!$AA$31="Alta",'Mapa final'!$AC$31="Leve"),CONCATENATE("R4C",'Mapa final'!$Q$31),"")</f>
        <v/>
      </c>
      <c r="M19" s="71" t="str">
        <f>IF(AND('Mapa final'!$AA$32="Alta",'Mapa final'!$AC$32="Leve"),CONCATENATE("R4C",'Mapa final'!$Q$32),"")</f>
        <v/>
      </c>
      <c r="N19" s="71" t="str">
        <f>IF(AND('Mapa final'!$AA$33="Alta",'Mapa final'!$AC$33="Leve"),CONCATENATE("R4C",'Mapa final'!$Q$33),"")</f>
        <v/>
      </c>
      <c r="O19" s="72" t="str">
        <f>IF(AND('Mapa final'!$AA$34="Alta",'Mapa final'!$AC$34="Leve"),CONCATENATE("R4C",'Mapa final'!$Q$34),"")</f>
        <v/>
      </c>
      <c r="P19" s="70" t="str">
        <f ca="1">IF(AND('Mapa final'!$AA$29="Alta",'Mapa final'!$AC$29="Menor"),CONCATENATE("R4C",'Mapa final'!$Q$29),"")</f>
        <v/>
      </c>
      <c r="Q19" s="71" t="str">
        <f>IF(AND('Mapa final'!$AA$30="Alta",'Mapa final'!$AC$30="Menor"),CONCATENATE("R4C",'Mapa final'!$Q$30),"")</f>
        <v/>
      </c>
      <c r="R19" s="71" t="str">
        <f>IF(AND('Mapa final'!$AA$31="Alta",'Mapa final'!$AC$31="Menor"),CONCATENATE("R4C",'Mapa final'!$Q$31),"")</f>
        <v/>
      </c>
      <c r="S19" s="71" t="str">
        <f>IF(AND('Mapa final'!$AA$32="Alta",'Mapa final'!$AC$32="Menor"),CONCATENATE("R4C",'Mapa final'!$Q$32),"")</f>
        <v/>
      </c>
      <c r="T19" s="71" t="str">
        <f>IF(AND('Mapa final'!$AA$33="Alta",'Mapa final'!$AC$33="Menor"),CONCATENATE("R4C",'Mapa final'!$Q$33),"")</f>
        <v/>
      </c>
      <c r="U19" s="72" t="str">
        <f>IF(AND('Mapa final'!$AA$34="Alta",'Mapa final'!$AC$34="Menor"),CONCATENATE("R4C",'Mapa final'!$Q$34),"")</f>
        <v/>
      </c>
      <c r="V19" s="55" t="str">
        <f ca="1">IF(AND('Mapa final'!$AA$29="Alta",'Mapa final'!$AC$29="Moderado"),CONCATENATE("R4C",'Mapa final'!$Q$29),"")</f>
        <v/>
      </c>
      <c r="W19" s="56" t="str">
        <f>IF(AND('Mapa final'!$AA$30="Alta",'Mapa final'!$AC$30="Moderado"),CONCATENATE("R4C",'Mapa final'!$Q$30),"")</f>
        <v/>
      </c>
      <c r="X19" s="56" t="str">
        <f>IF(AND('Mapa final'!$AA$31="Alta",'Mapa final'!$AC$31="Moderado"),CONCATENATE("R4C",'Mapa final'!$Q$31),"")</f>
        <v/>
      </c>
      <c r="Y19" s="56" t="str">
        <f>IF(AND('Mapa final'!$AA$32="Alta",'Mapa final'!$AC$32="Moderado"),CONCATENATE("R4C",'Mapa final'!$Q$32),"")</f>
        <v/>
      </c>
      <c r="Z19" s="56" t="str">
        <f>IF(AND('Mapa final'!$AA$33="Alta",'Mapa final'!$AC$33="Moderado"),CONCATENATE("R4C",'Mapa final'!$Q$33),"")</f>
        <v/>
      </c>
      <c r="AA19" s="57" t="str">
        <f>IF(AND('Mapa final'!$AA$34="Alta",'Mapa final'!$AC$34="Moderado"),CONCATENATE("R4C",'Mapa final'!$Q$34),"")</f>
        <v/>
      </c>
      <c r="AB19" s="55" t="str">
        <f ca="1">IF(AND('Mapa final'!$AA$29="Alta",'Mapa final'!$AC$29="Mayor"),CONCATENATE("R4C",'Mapa final'!$Q$29),"")</f>
        <v/>
      </c>
      <c r="AC19" s="56" t="str">
        <f>IF(AND('Mapa final'!$AA$30="Alta",'Mapa final'!$AC$30="Mayor"),CONCATENATE("R4C",'Mapa final'!$Q$30),"")</f>
        <v/>
      </c>
      <c r="AD19" s="56" t="str">
        <f>IF(AND('Mapa final'!$AA$31="Alta",'Mapa final'!$AC$31="Mayor"),CONCATENATE("R4C",'Mapa final'!$Q$31),"")</f>
        <v/>
      </c>
      <c r="AE19" s="56" t="str">
        <f>IF(AND('Mapa final'!$AA$32="Alta",'Mapa final'!$AC$32="Mayor"),CONCATENATE("R4C",'Mapa final'!$Q$32),"")</f>
        <v/>
      </c>
      <c r="AF19" s="56" t="str">
        <f>IF(AND('Mapa final'!$AA$33="Alta",'Mapa final'!$AC$33="Mayor"),CONCATENATE("R4C",'Mapa final'!$Q$33),"")</f>
        <v/>
      </c>
      <c r="AG19" s="57" t="str">
        <f>IF(AND('Mapa final'!$AA$34="Alta",'Mapa final'!$AC$34="Mayor"),CONCATENATE("R4C",'Mapa final'!$Q$34),"")</f>
        <v/>
      </c>
      <c r="AH19" s="58" t="str">
        <f ca="1">IF(AND('Mapa final'!$AA$29="Alta",'Mapa final'!$AC$29="Catastrófico"),CONCATENATE("R4C",'Mapa final'!$Q$29),"")</f>
        <v/>
      </c>
      <c r="AI19" s="59" t="str">
        <f>IF(AND('Mapa final'!$AA$30="Alta",'Mapa final'!$AC$30="Catastrófico"),CONCATENATE("R4C",'Mapa final'!$Q$30),"")</f>
        <v/>
      </c>
      <c r="AJ19" s="59" t="str">
        <f>IF(AND('Mapa final'!$AA$31="Alta",'Mapa final'!$AC$31="Catastrófico"),CONCATENATE("R4C",'Mapa final'!$Q$31),"")</f>
        <v/>
      </c>
      <c r="AK19" s="59" t="str">
        <f>IF(AND('Mapa final'!$AA$32="Alta",'Mapa final'!$AC$32="Catastrófico"),CONCATENATE("R4C",'Mapa final'!$Q$32),"")</f>
        <v/>
      </c>
      <c r="AL19" s="59" t="str">
        <f>IF(AND('Mapa final'!$AA$33="Alta",'Mapa final'!$AC$33="Catastrófico"),CONCATENATE("R4C",'Mapa final'!$Q$33),"")</f>
        <v/>
      </c>
      <c r="AM19" s="60" t="str">
        <f>IF(AND('Mapa final'!$AA$34="Alta",'Mapa final'!$AC$34="Catastrófico"),CONCATENATE("R4C",'Mapa final'!$Q$34),"")</f>
        <v/>
      </c>
      <c r="AN19" s="1"/>
      <c r="AO19" s="248"/>
      <c r="AP19" s="168"/>
      <c r="AQ19" s="168"/>
      <c r="AR19" s="168"/>
      <c r="AS19" s="168"/>
      <c r="AT19" s="249"/>
      <c r="AU19" s="1"/>
      <c r="AV19" s="1"/>
      <c r="AW19" s="1"/>
      <c r="AX19" s="1"/>
      <c r="AY19" s="1"/>
      <c r="AZ19" s="1"/>
      <c r="BA19" s="1"/>
      <c r="BB19" s="1"/>
      <c r="BC19" s="1"/>
      <c r="BD19" s="1"/>
      <c r="BE19" s="1"/>
      <c r="BF19" s="1"/>
      <c r="BG19" s="1"/>
      <c r="BH19" s="1"/>
      <c r="BI19" s="1"/>
    </row>
    <row r="20" spans="1:61" ht="15" customHeight="1">
      <c r="A20" s="1"/>
      <c r="B20" s="266"/>
      <c r="C20" s="168"/>
      <c r="D20" s="169"/>
      <c r="E20" s="180"/>
      <c r="F20" s="168"/>
      <c r="G20" s="168"/>
      <c r="H20" s="168"/>
      <c r="I20" s="168"/>
      <c r="J20" s="70" t="str">
        <f ca="1">IF(AND('Mapa final'!$AA$35="Alta",'Mapa final'!$AC$35="Leve"),CONCATENATE("R5C",'Mapa final'!$Q$35),"")</f>
        <v/>
      </c>
      <c r="K20" s="71" t="str">
        <f>IF(AND('Mapa final'!$AA$36="Alta",'Mapa final'!$AC$36="Leve"),CONCATENATE("R5C",'Mapa final'!$Q$36),"")</f>
        <v/>
      </c>
      <c r="L20" s="71" t="str">
        <f>IF(AND('Mapa final'!$AA$37="Alta",'Mapa final'!$AC$37="Leve"),CONCATENATE("R5C",'Mapa final'!$Q$37),"")</f>
        <v/>
      </c>
      <c r="M20" s="71" t="str">
        <f>IF(AND('Mapa final'!$AA$38="Alta",'Mapa final'!$AC$38="Leve"),CONCATENATE("R5C",'Mapa final'!$Q$38),"")</f>
        <v/>
      </c>
      <c r="N20" s="71" t="str">
        <f>IF(AND('Mapa final'!$AA$39="Alta",'Mapa final'!$AC$39="Leve"),CONCATENATE("R5C",'Mapa final'!$Q$39),"")</f>
        <v/>
      </c>
      <c r="O20" s="72" t="str">
        <f>IF(AND('Mapa final'!$AA$40="Alta",'Mapa final'!$AC$40="Leve"),CONCATENATE("R5C",'Mapa final'!$Q$40),"")</f>
        <v/>
      </c>
      <c r="P20" s="70" t="str">
        <f ca="1">IF(AND('Mapa final'!$AA$35="Alta",'Mapa final'!$AC$35="Menor"),CONCATENATE("R5C",'Mapa final'!$Q$35),"")</f>
        <v/>
      </c>
      <c r="Q20" s="71" t="str">
        <f>IF(AND('Mapa final'!$AA$36="Alta",'Mapa final'!$AC$36="Menor"),CONCATENATE("R5C",'Mapa final'!$Q$36),"")</f>
        <v/>
      </c>
      <c r="R20" s="71" t="str">
        <f>IF(AND('Mapa final'!$AA$37="Alta",'Mapa final'!$AC$37="Menor"),CONCATENATE("R5C",'Mapa final'!$Q$37),"")</f>
        <v/>
      </c>
      <c r="S20" s="71" t="str">
        <f>IF(AND('Mapa final'!$AA$38="Alta",'Mapa final'!$AC$38="Menor"),CONCATENATE("R5C",'Mapa final'!$Q$38),"")</f>
        <v/>
      </c>
      <c r="T20" s="71" t="str">
        <f>IF(AND('Mapa final'!$AA$39="Alta",'Mapa final'!$AC$39="Menor"),CONCATENATE("R5C",'Mapa final'!$Q$39),"")</f>
        <v/>
      </c>
      <c r="U20" s="72" t="str">
        <f>IF(AND('Mapa final'!$AA$40="Alta",'Mapa final'!$AC$40="Menor"),CONCATENATE("R5C",'Mapa final'!$Q$40),"")</f>
        <v/>
      </c>
      <c r="V20" s="55" t="str">
        <f ca="1">IF(AND('Mapa final'!$AA$35="Alta",'Mapa final'!$AC$35="Moderado"),CONCATENATE("R5C",'Mapa final'!$Q$35),"")</f>
        <v/>
      </c>
      <c r="W20" s="56" t="str">
        <f>IF(AND('Mapa final'!$AA$36="Alta",'Mapa final'!$AC$36="Moderado"),CONCATENATE("R5C",'Mapa final'!$Q$36),"")</f>
        <v/>
      </c>
      <c r="X20" s="56" t="str">
        <f>IF(AND('Mapa final'!$AA$37="Alta",'Mapa final'!$AC$37="Moderado"),CONCATENATE("R5C",'Mapa final'!$Q$37),"")</f>
        <v/>
      </c>
      <c r="Y20" s="56" t="str">
        <f>IF(AND('Mapa final'!$AA$38="Alta",'Mapa final'!$AC$38="Moderado"),CONCATENATE("R5C",'Mapa final'!$Q$38),"")</f>
        <v/>
      </c>
      <c r="Z20" s="56" t="str">
        <f>IF(AND('Mapa final'!$AA$39="Alta",'Mapa final'!$AC$39="Moderado"),CONCATENATE("R5C",'Mapa final'!$Q$39),"")</f>
        <v/>
      </c>
      <c r="AA20" s="57" t="str">
        <f>IF(AND('Mapa final'!$AA$40="Alta",'Mapa final'!$AC$40="Moderado"),CONCATENATE("R5C",'Mapa final'!$Q$40),"")</f>
        <v/>
      </c>
      <c r="AB20" s="55" t="str">
        <f ca="1">IF(AND('Mapa final'!$AA$35="Alta",'Mapa final'!$AC$35="Mayor"),CONCATENATE("R5C",'Mapa final'!$Q$35),"")</f>
        <v/>
      </c>
      <c r="AC20" s="56" t="str">
        <f>IF(AND('Mapa final'!$AA$36="Alta",'Mapa final'!$AC$36="Mayor"),CONCATENATE("R5C",'Mapa final'!$Q$36),"")</f>
        <v/>
      </c>
      <c r="AD20" s="56" t="str">
        <f>IF(AND('Mapa final'!$AA$37="Alta",'Mapa final'!$AC$37="Mayor"),CONCATENATE("R5C",'Mapa final'!$Q$37),"")</f>
        <v/>
      </c>
      <c r="AE20" s="56" t="str">
        <f>IF(AND('Mapa final'!$AA$38="Alta",'Mapa final'!$AC$38="Mayor"),CONCATENATE("R5C",'Mapa final'!$Q$38),"")</f>
        <v/>
      </c>
      <c r="AF20" s="56" t="str">
        <f>IF(AND('Mapa final'!$AA$39="Alta",'Mapa final'!$AC$39="Mayor"),CONCATENATE("R5C",'Mapa final'!$Q$39),"")</f>
        <v/>
      </c>
      <c r="AG20" s="57" t="str">
        <f>IF(AND('Mapa final'!$AA$40="Alta",'Mapa final'!$AC$40="Mayor"),CONCATENATE("R5C",'Mapa final'!$Q$40),"")</f>
        <v/>
      </c>
      <c r="AH20" s="58" t="str">
        <f ca="1">IF(AND('Mapa final'!$AA$35="Alta",'Mapa final'!$AC$35="Catastrófico"),CONCATENATE("R5C",'Mapa final'!$Q$35),"")</f>
        <v/>
      </c>
      <c r="AI20" s="59" t="str">
        <f>IF(AND('Mapa final'!$AA$36="Alta",'Mapa final'!$AC$36="Catastrófico"),CONCATENATE("R5C",'Mapa final'!$Q$36),"")</f>
        <v/>
      </c>
      <c r="AJ20" s="59" t="str">
        <f>IF(AND('Mapa final'!$AA$37="Alta",'Mapa final'!$AC$37="Catastrófico"),CONCATENATE("R5C",'Mapa final'!$Q$37),"")</f>
        <v/>
      </c>
      <c r="AK20" s="59" t="str">
        <f>IF(AND('Mapa final'!$AA$38="Alta",'Mapa final'!$AC$38="Catastrófico"),CONCATENATE("R5C",'Mapa final'!$Q$38),"")</f>
        <v/>
      </c>
      <c r="AL20" s="59" t="str">
        <f>IF(AND('Mapa final'!$AA$39="Alta",'Mapa final'!$AC$39="Catastrófico"),CONCATENATE("R5C",'Mapa final'!$Q$39),"")</f>
        <v/>
      </c>
      <c r="AM20" s="60" t="str">
        <f>IF(AND('Mapa final'!$AA$40="Alta",'Mapa final'!$AC$40="Catastrófico"),CONCATENATE("R5C",'Mapa final'!$Q$40),"")</f>
        <v/>
      </c>
      <c r="AN20" s="1"/>
      <c r="AO20" s="248"/>
      <c r="AP20" s="168"/>
      <c r="AQ20" s="168"/>
      <c r="AR20" s="168"/>
      <c r="AS20" s="168"/>
      <c r="AT20" s="249"/>
      <c r="AU20" s="1"/>
      <c r="AV20" s="1"/>
      <c r="AW20" s="1"/>
      <c r="AX20" s="1"/>
      <c r="AY20" s="1"/>
      <c r="AZ20" s="1"/>
      <c r="BA20" s="1"/>
      <c r="BB20" s="1"/>
      <c r="BC20" s="1"/>
      <c r="BD20" s="1"/>
      <c r="BE20" s="1"/>
      <c r="BF20" s="1"/>
      <c r="BG20" s="1"/>
      <c r="BH20" s="1"/>
      <c r="BI20" s="1"/>
    </row>
    <row r="21" spans="1:61" ht="15" customHeight="1">
      <c r="A21" s="1"/>
      <c r="B21" s="266"/>
      <c r="C21" s="168"/>
      <c r="D21" s="169"/>
      <c r="E21" s="180"/>
      <c r="F21" s="168"/>
      <c r="G21" s="168"/>
      <c r="H21" s="168"/>
      <c r="I21" s="168"/>
      <c r="J21" s="70" t="e">
        <f>IF(AND('Mapa final'!#REF!="Alta",'Mapa final'!#REF!="Leve"),CONCATENATE("R6C",'Mapa final'!#REF!),"")</f>
        <v>#REF!</v>
      </c>
      <c r="K21" s="71" t="e">
        <f>IF(AND('Mapa final'!#REF!="Alta",'Mapa final'!#REF!="Leve"),CONCATENATE("R6C",'Mapa final'!#REF!),"")</f>
        <v>#REF!</v>
      </c>
      <c r="L21" s="71" t="e">
        <f>IF(AND('Mapa final'!#REF!="Alta",'Mapa final'!#REF!="Leve"),CONCATENATE("R6C",'Mapa final'!#REF!),"")</f>
        <v>#REF!</v>
      </c>
      <c r="M21" s="71" t="e">
        <f>IF(AND('Mapa final'!#REF!="Alta",'Mapa final'!#REF!="Leve"),CONCATENATE("R6C",'Mapa final'!#REF!),"")</f>
        <v>#REF!</v>
      </c>
      <c r="N21" s="71" t="e">
        <f>IF(AND('Mapa final'!#REF!="Alta",'Mapa final'!#REF!="Leve"),CONCATENATE("R6C",'Mapa final'!#REF!),"")</f>
        <v>#REF!</v>
      </c>
      <c r="O21" s="72" t="e">
        <f>IF(AND('Mapa final'!#REF!="Alta",'Mapa final'!#REF!="Leve"),CONCATENATE("R6C",'Mapa final'!#REF!),"")</f>
        <v>#REF!</v>
      </c>
      <c r="P21" s="70" t="e">
        <f>IF(AND('Mapa final'!#REF!="Alta",'Mapa final'!#REF!="Menor"),CONCATENATE("R6C",'Mapa final'!#REF!),"")</f>
        <v>#REF!</v>
      </c>
      <c r="Q21" s="71" t="e">
        <f>IF(AND('Mapa final'!#REF!="Alta",'Mapa final'!#REF!="Menor"),CONCATENATE("R6C",'Mapa final'!#REF!),"")</f>
        <v>#REF!</v>
      </c>
      <c r="R21" s="71" t="e">
        <f>IF(AND('Mapa final'!#REF!="Alta",'Mapa final'!#REF!="Menor"),CONCATENATE("R6C",'Mapa final'!#REF!),"")</f>
        <v>#REF!</v>
      </c>
      <c r="S21" s="71" t="e">
        <f>IF(AND('Mapa final'!#REF!="Alta",'Mapa final'!#REF!="Menor"),CONCATENATE("R6C",'Mapa final'!#REF!),"")</f>
        <v>#REF!</v>
      </c>
      <c r="T21" s="71" t="e">
        <f>IF(AND('Mapa final'!#REF!="Alta",'Mapa final'!#REF!="Menor"),CONCATENATE("R6C",'Mapa final'!#REF!),"")</f>
        <v>#REF!</v>
      </c>
      <c r="U21" s="72" t="e">
        <f>IF(AND('Mapa final'!#REF!="Alta",'Mapa final'!#REF!="Menor"),CONCATENATE("R6C",'Mapa final'!#REF!),"")</f>
        <v>#REF!</v>
      </c>
      <c r="V21" s="55" t="e">
        <f>IF(AND('Mapa final'!#REF!="Alta",'Mapa final'!#REF!="Moderado"),CONCATENATE("R6C",'Mapa final'!#REF!),"")</f>
        <v>#REF!</v>
      </c>
      <c r="W21" s="56" t="e">
        <f>IF(AND('Mapa final'!#REF!="Alta",'Mapa final'!#REF!="Moderado"),CONCATENATE("R6C",'Mapa final'!#REF!),"")</f>
        <v>#REF!</v>
      </c>
      <c r="X21" s="56" t="e">
        <f>IF(AND('Mapa final'!#REF!="Alta",'Mapa final'!#REF!="Moderado"),CONCATENATE("R6C",'Mapa final'!#REF!),"")</f>
        <v>#REF!</v>
      </c>
      <c r="Y21" s="56" t="e">
        <f>IF(AND('Mapa final'!#REF!="Alta",'Mapa final'!#REF!="Moderado"),CONCATENATE("R6C",'Mapa final'!#REF!),"")</f>
        <v>#REF!</v>
      </c>
      <c r="Z21" s="56" t="e">
        <f>IF(AND('Mapa final'!#REF!="Alta",'Mapa final'!#REF!="Moderado"),CONCATENATE("R6C",'Mapa final'!#REF!),"")</f>
        <v>#REF!</v>
      </c>
      <c r="AA21" s="57" t="e">
        <f>IF(AND('Mapa final'!#REF!="Alta",'Mapa final'!#REF!="Moderado"),CONCATENATE("R6C",'Mapa final'!#REF!),"")</f>
        <v>#REF!</v>
      </c>
      <c r="AB21" s="55" t="e">
        <f>IF(AND('Mapa final'!#REF!="Alta",'Mapa final'!#REF!="Mayor"),CONCATENATE("R6C",'Mapa final'!#REF!),"")</f>
        <v>#REF!</v>
      </c>
      <c r="AC21" s="56" t="e">
        <f>IF(AND('Mapa final'!#REF!="Alta",'Mapa final'!#REF!="Mayor"),CONCATENATE("R6C",'Mapa final'!#REF!),"")</f>
        <v>#REF!</v>
      </c>
      <c r="AD21" s="56" t="e">
        <f>IF(AND('Mapa final'!#REF!="Alta",'Mapa final'!#REF!="Mayor"),CONCATENATE("R6C",'Mapa final'!#REF!),"")</f>
        <v>#REF!</v>
      </c>
      <c r="AE21" s="56" t="e">
        <f>IF(AND('Mapa final'!#REF!="Alta",'Mapa final'!#REF!="Mayor"),CONCATENATE("R6C",'Mapa final'!#REF!),"")</f>
        <v>#REF!</v>
      </c>
      <c r="AF21" s="56" t="e">
        <f>IF(AND('Mapa final'!#REF!="Alta",'Mapa final'!#REF!="Mayor"),CONCATENATE("R6C",'Mapa final'!#REF!),"")</f>
        <v>#REF!</v>
      </c>
      <c r="AG21" s="57" t="e">
        <f>IF(AND('Mapa final'!#REF!="Alta",'Mapa final'!#REF!="Mayor"),CONCATENATE("R6C",'Mapa final'!#REF!),"")</f>
        <v>#REF!</v>
      </c>
      <c r="AH21" s="58" t="e">
        <f>IF(AND('Mapa final'!#REF!="Alta",'Mapa final'!#REF!="Catastrófico"),CONCATENATE("R6C",'Mapa final'!#REF!),"")</f>
        <v>#REF!</v>
      </c>
      <c r="AI21" s="59" t="e">
        <f>IF(AND('Mapa final'!#REF!="Alta",'Mapa final'!#REF!="Catastrófico"),CONCATENATE("R6C",'Mapa final'!#REF!),"")</f>
        <v>#REF!</v>
      </c>
      <c r="AJ21" s="59" t="e">
        <f>IF(AND('Mapa final'!#REF!="Alta",'Mapa final'!#REF!="Catastrófico"),CONCATENATE("R6C",'Mapa final'!#REF!),"")</f>
        <v>#REF!</v>
      </c>
      <c r="AK21" s="59" t="e">
        <f>IF(AND('Mapa final'!#REF!="Alta",'Mapa final'!#REF!="Catastrófico"),CONCATENATE("R6C",'Mapa final'!#REF!),"")</f>
        <v>#REF!</v>
      </c>
      <c r="AL21" s="59" t="e">
        <f>IF(AND('Mapa final'!#REF!="Alta",'Mapa final'!#REF!="Catastrófico"),CONCATENATE("R6C",'Mapa final'!#REF!),"")</f>
        <v>#REF!</v>
      </c>
      <c r="AM21" s="60" t="e">
        <f>IF(AND('Mapa final'!#REF!="Alta",'Mapa final'!#REF!="Catastrófico"),CONCATENATE("R6C",'Mapa final'!#REF!),"")</f>
        <v>#REF!</v>
      </c>
      <c r="AN21" s="1"/>
      <c r="AO21" s="248"/>
      <c r="AP21" s="168"/>
      <c r="AQ21" s="168"/>
      <c r="AR21" s="168"/>
      <c r="AS21" s="168"/>
      <c r="AT21" s="249"/>
      <c r="AU21" s="1"/>
      <c r="AV21" s="1"/>
      <c r="AW21" s="1"/>
      <c r="AX21" s="1"/>
      <c r="AY21" s="1"/>
      <c r="AZ21" s="1"/>
      <c r="BA21" s="1"/>
      <c r="BB21" s="1"/>
      <c r="BC21" s="1"/>
      <c r="BD21" s="1"/>
      <c r="BE21" s="1"/>
      <c r="BF21" s="1"/>
      <c r="BG21" s="1"/>
      <c r="BH21" s="1"/>
      <c r="BI21" s="1"/>
    </row>
    <row r="22" spans="1:61" ht="15" customHeight="1">
      <c r="A22" s="1"/>
      <c r="B22" s="266"/>
      <c r="C22" s="168"/>
      <c r="D22" s="169"/>
      <c r="E22" s="180"/>
      <c r="F22" s="168"/>
      <c r="G22" s="168"/>
      <c r="H22" s="168"/>
      <c r="I22" s="168"/>
      <c r="J22" s="70" t="e">
        <f>IF(AND('Mapa final'!#REF!="Alta",'Mapa final'!#REF!="Leve"),CONCATENATE("R7C",'Mapa final'!#REF!),"")</f>
        <v>#REF!</v>
      </c>
      <c r="K22" s="71" t="e">
        <f>IF(AND('Mapa final'!#REF!="Alta",'Mapa final'!#REF!="Leve"),CONCATENATE("R7C",'Mapa final'!#REF!),"")</f>
        <v>#REF!</v>
      </c>
      <c r="L22" s="71" t="e">
        <f>IF(AND('Mapa final'!#REF!="Alta",'Mapa final'!#REF!="Leve"),CONCATENATE("R7C",'Mapa final'!#REF!),"")</f>
        <v>#REF!</v>
      </c>
      <c r="M22" s="71" t="e">
        <f>IF(AND('Mapa final'!#REF!="Alta",'Mapa final'!#REF!="Leve"),CONCATENATE("R7C",'Mapa final'!#REF!),"")</f>
        <v>#REF!</v>
      </c>
      <c r="N22" s="71" t="e">
        <f>IF(AND('Mapa final'!#REF!="Alta",'Mapa final'!#REF!="Leve"),CONCATENATE("R7C",'Mapa final'!#REF!),"")</f>
        <v>#REF!</v>
      </c>
      <c r="O22" s="72" t="e">
        <f>IF(AND('Mapa final'!#REF!="Alta",'Mapa final'!#REF!="Leve"),CONCATENATE("R7C",'Mapa final'!#REF!),"")</f>
        <v>#REF!</v>
      </c>
      <c r="P22" s="70" t="e">
        <f>IF(AND('Mapa final'!#REF!="Alta",'Mapa final'!#REF!="Menor"),CONCATENATE("R7C",'Mapa final'!#REF!),"")</f>
        <v>#REF!</v>
      </c>
      <c r="Q22" s="71" t="e">
        <f>IF(AND('Mapa final'!#REF!="Alta",'Mapa final'!#REF!="Menor"),CONCATENATE("R7C",'Mapa final'!#REF!),"")</f>
        <v>#REF!</v>
      </c>
      <c r="R22" s="71" t="e">
        <f>IF(AND('Mapa final'!#REF!="Alta",'Mapa final'!#REF!="Menor"),CONCATENATE("R7C",'Mapa final'!#REF!),"")</f>
        <v>#REF!</v>
      </c>
      <c r="S22" s="71" t="e">
        <f>IF(AND('Mapa final'!#REF!="Alta",'Mapa final'!#REF!="Menor"),CONCATENATE("R7C",'Mapa final'!#REF!),"")</f>
        <v>#REF!</v>
      </c>
      <c r="T22" s="71" t="e">
        <f>IF(AND('Mapa final'!#REF!="Alta",'Mapa final'!#REF!="Menor"),CONCATENATE("R7C",'Mapa final'!#REF!),"")</f>
        <v>#REF!</v>
      </c>
      <c r="U22" s="72" t="e">
        <f>IF(AND('Mapa final'!#REF!="Alta",'Mapa final'!#REF!="Menor"),CONCATENATE("R7C",'Mapa final'!#REF!),"")</f>
        <v>#REF!</v>
      </c>
      <c r="V22" s="55" t="e">
        <f>IF(AND('Mapa final'!#REF!="Alta",'Mapa final'!#REF!="Moderado"),CONCATENATE("R7C",'Mapa final'!#REF!),"")</f>
        <v>#REF!</v>
      </c>
      <c r="W22" s="56" t="e">
        <f>IF(AND('Mapa final'!#REF!="Alta",'Mapa final'!#REF!="Moderado"),CONCATENATE("R7C",'Mapa final'!#REF!),"")</f>
        <v>#REF!</v>
      </c>
      <c r="X22" s="56" t="e">
        <f>IF(AND('Mapa final'!#REF!="Alta",'Mapa final'!#REF!="Moderado"),CONCATENATE("R7C",'Mapa final'!#REF!),"")</f>
        <v>#REF!</v>
      </c>
      <c r="Y22" s="56" t="e">
        <f>IF(AND('Mapa final'!#REF!="Alta",'Mapa final'!#REF!="Moderado"),CONCATENATE("R7C",'Mapa final'!#REF!),"")</f>
        <v>#REF!</v>
      </c>
      <c r="Z22" s="56" t="e">
        <f>IF(AND('Mapa final'!#REF!="Alta",'Mapa final'!#REF!="Moderado"),CONCATENATE("R7C",'Mapa final'!#REF!),"")</f>
        <v>#REF!</v>
      </c>
      <c r="AA22" s="57" t="e">
        <f>IF(AND('Mapa final'!#REF!="Alta",'Mapa final'!#REF!="Moderado"),CONCATENATE("R7C",'Mapa final'!#REF!),"")</f>
        <v>#REF!</v>
      </c>
      <c r="AB22" s="55" t="e">
        <f>IF(AND('Mapa final'!#REF!="Alta",'Mapa final'!#REF!="Mayor"),CONCATENATE("R7C",'Mapa final'!#REF!),"")</f>
        <v>#REF!</v>
      </c>
      <c r="AC22" s="56" t="e">
        <f>IF(AND('Mapa final'!#REF!="Alta",'Mapa final'!#REF!="Mayor"),CONCATENATE("R7C",'Mapa final'!#REF!),"")</f>
        <v>#REF!</v>
      </c>
      <c r="AD22" s="56" t="e">
        <f>IF(AND('Mapa final'!#REF!="Alta",'Mapa final'!#REF!="Mayor"),CONCATENATE("R7C",'Mapa final'!#REF!),"")</f>
        <v>#REF!</v>
      </c>
      <c r="AE22" s="56" t="e">
        <f>IF(AND('Mapa final'!#REF!="Alta",'Mapa final'!#REF!="Mayor"),CONCATENATE("R7C",'Mapa final'!#REF!),"")</f>
        <v>#REF!</v>
      </c>
      <c r="AF22" s="56" t="e">
        <f>IF(AND('Mapa final'!#REF!="Alta",'Mapa final'!#REF!="Mayor"),CONCATENATE("R7C",'Mapa final'!#REF!),"")</f>
        <v>#REF!</v>
      </c>
      <c r="AG22" s="57" t="e">
        <f>IF(AND('Mapa final'!#REF!="Alta",'Mapa final'!#REF!="Mayor"),CONCATENATE("R7C",'Mapa final'!#REF!),"")</f>
        <v>#REF!</v>
      </c>
      <c r="AH22" s="58" t="e">
        <f>IF(AND('Mapa final'!#REF!="Alta",'Mapa final'!#REF!="Catastrófico"),CONCATENATE("R7C",'Mapa final'!#REF!),"")</f>
        <v>#REF!</v>
      </c>
      <c r="AI22" s="59" t="e">
        <f>IF(AND('Mapa final'!#REF!="Alta",'Mapa final'!#REF!="Catastrófico"),CONCATENATE("R7C",'Mapa final'!#REF!),"")</f>
        <v>#REF!</v>
      </c>
      <c r="AJ22" s="59" t="e">
        <f>IF(AND('Mapa final'!#REF!="Alta",'Mapa final'!#REF!="Catastrófico"),CONCATENATE("R7C",'Mapa final'!#REF!),"")</f>
        <v>#REF!</v>
      </c>
      <c r="AK22" s="59" t="e">
        <f>IF(AND('Mapa final'!#REF!="Alta",'Mapa final'!#REF!="Catastrófico"),CONCATENATE("R7C",'Mapa final'!#REF!),"")</f>
        <v>#REF!</v>
      </c>
      <c r="AL22" s="59" t="e">
        <f>IF(AND('Mapa final'!#REF!="Alta",'Mapa final'!#REF!="Catastrófico"),CONCATENATE("R7C",'Mapa final'!#REF!),"")</f>
        <v>#REF!</v>
      </c>
      <c r="AM22" s="60" t="e">
        <f>IF(AND('Mapa final'!#REF!="Alta",'Mapa final'!#REF!="Catastrófico"),CONCATENATE("R7C",'Mapa final'!#REF!),"")</f>
        <v>#REF!</v>
      </c>
      <c r="AN22" s="1"/>
      <c r="AO22" s="248"/>
      <c r="AP22" s="168"/>
      <c r="AQ22" s="168"/>
      <c r="AR22" s="168"/>
      <c r="AS22" s="168"/>
      <c r="AT22" s="249"/>
      <c r="AU22" s="1"/>
      <c r="AV22" s="1"/>
      <c r="AW22" s="1"/>
      <c r="AX22" s="1"/>
      <c r="AY22" s="1"/>
      <c r="AZ22" s="1"/>
      <c r="BA22" s="1"/>
      <c r="BB22" s="1"/>
      <c r="BC22" s="1"/>
      <c r="BD22" s="1"/>
      <c r="BE22" s="1"/>
      <c r="BF22" s="1"/>
      <c r="BG22" s="1"/>
      <c r="BH22" s="1"/>
      <c r="BI22" s="1"/>
    </row>
    <row r="23" spans="1:61" ht="15" customHeight="1">
      <c r="A23" s="1"/>
      <c r="B23" s="266"/>
      <c r="C23" s="168"/>
      <c r="D23" s="169"/>
      <c r="E23" s="180"/>
      <c r="F23" s="168"/>
      <c r="G23" s="168"/>
      <c r="H23" s="168"/>
      <c r="I23" s="168"/>
      <c r="J23" s="70" t="e">
        <f>IF(AND('Mapa final'!#REF!="Alta",'Mapa final'!#REF!="Leve"),CONCATENATE("R8C",'Mapa final'!#REF!),"")</f>
        <v>#REF!</v>
      </c>
      <c r="K23" s="71" t="e">
        <f>IF(AND('Mapa final'!#REF!="Alta",'Mapa final'!#REF!="Leve"),CONCATENATE("R8C",'Mapa final'!#REF!),"")</f>
        <v>#REF!</v>
      </c>
      <c r="L23" s="71" t="e">
        <f>IF(AND('Mapa final'!#REF!="Alta",'Mapa final'!#REF!="Leve"),CONCATENATE("R8C",'Mapa final'!#REF!),"")</f>
        <v>#REF!</v>
      </c>
      <c r="M23" s="71" t="e">
        <f>IF(AND('Mapa final'!#REF!="Alta",'Mapa final'!#REF!="Leve"),CONCATENATE("R8C",'Mapa final'!#REF!),"")</f>
        <v>#REF!</v>
      </c>
      <c r="N23" s="71" t="e">
        <f>IF(AND('Mapa final'!#REF!="Alta",'Mapa final'!#REF!="Leve"),CONCATENATE("R8C",'Mapa final'!#REF!),"")</f>
        <v>#REF!</v>
      </c>
      <c r="O23" s="72" t="e">
        <f>IF(AND('Mapa final'!#REF!="Alta",'Mapa final'!#REF!="Leve"),CONCATENATE("R8C",'Mapa final'!#REF!),"")</f>
        <v>#REF!</v>
      </c>
      <c r="P23" s="70" t="e">
        <f>IF(AND('Mapa final'!#REF!="Alta",'Mapa final'!#REF!="Menor"),CONCATENATE("R8C",'Mapa final'!#REF!),"")</f>
        <v>#REF!</v>
      </c>
      <c r="Q23" s="71" t="e">
        <f>IF(AND('Mapa final'!#REF!="Alta",'Mapa final'!#REF!="Menor"),CONCATENATE("R8C",'Mapa final'!#REF!),"")</f>
        <v>#REF!</v>
      </c>
      <c r="R23" s="71" t="e">
        <f>IF(AND('Mapa final'!#REF!="Alta",'Mapa final'!#REF!="Menor"),CONCATENATE("R8C",'Mapa final'!#REF!),"")</f>
        <v>#REF!</v>
      </c>
      <c r="S23" s="71" t="e">
        <f>IF(AND('Mapa final'!#REF!="Alta",'Mapa final'!#REF!="Menor"),CONCATENATE("R8C",'Mapa final'!#REF!),"")</f>
        <v>#REF!</v>
      </c>
      <c r="T23" s="71" t="e">
        <f>IF(AND('Mapa final'!#REF!="Alta",'Mapa final'!#REF!="Menor"),CONCATENATE("R8C",'Mapa final'!#REF!),"")</f>
        <v>#REF!</v>
      </c>
      <c r="U23" s="72" t="e">
        <f>IF(AND('Mapa final'!#REF!="Alta",'Mapa final'!#REF!="Menor"),CONCATENATE("R8C",'Mapa final'!#REF!),"")</f>
        <v>#REF!</v>
      </c>
      <c r="V23" s="55" t="e">
        <f>IF(AND('Mapa final'!#REF!="Alta",'Mapa final'!#REF!="Moderado"),CONCATENATE("R8C",'Mapa final'!#REF!),"")</f>
        <v>#REF!</v>
      </c>
      <c r="W23" s="56" t="e">
        <f>IF(AND('Mapa final'!#REF!="Alta",'Mapa final'!#REF!="Moderado"),CONCATENATE("R8C",'Mapa final'!#REF!),"")</f>
        <v>#REF!</v>
      </c>
      <c r="X23" s="56" t="e">
        <f>IF(AND('Mapa final'!#REF!="Alta",'Mapa final'!#REF!="Moderado"),CONCATENATE("R8C",'Mapa final'!#REF!),"")</f>
        <v>#REF!</v>
      </c>
      <c r="Y23" s="56" t="e">
        <f>IF(AND('Mapa final'!#REF!="Alta",'Mapa final'!#REF!="Moderado"),CONCATENATE("R8C",'Mapa final'!#REF!),"")</f>
        <v>#REF!</v>
      </c>
      <c r="Z23" s="56" t="e">
        <f>IF(AND('Mapa final'!#REF!="Alta",'Mapa final'!#REF!="Moderado"),CONCATENATE("R8C",'Mapa final'!#REF!),"")</f>
        <v>#REF!</v>
      </c>
      <c r="AA23" s="57" t="e">
        <f>IF(AND('Mapa final'!#REF!="Alta",'Mapa final'!#REF!="Moderado"),CONCATENATE("R8C",'Mapa final'!#REF!),"")</f>
        <v>#REF!</v>
      </c>
      <c r="AB23" s="55" t="e">
        <f>IF(AND('Mapa final'!#REF!="Alta",'Mapa final'!#REF!="Mayor"),CONCATENATE("R8C",'Mapa final'!#REF!),"")</f>
        <v>#REF!</v>
      </c>
      <c r="AC23" s="56" t="e">
        <f>IF(AND('Mapa final'!#REF!="Alta",'Mapa final'!#REF!="Mayor"),CONCATENATE("R8C",'Mapa final'!#REF!),"")</f>
        <v>#REF!</v>
      </c>
      <c r="AD23" s="56" t="e">
        <f>IF(AND('Mapa final'!#REF!="Alta",'Mapa final'!#REF!="Mayor"),CONCATENATE("R8C",'Mapa final'!#REF!),"")</f>
        <v>#REF!</v>
      </c>
      <c r="AE23" s="56" t="e">
        <f>IF(AND('Mapa final'!#REF!="Alta",'Mapa final'!#REF!="Mayor"),CONCATENATE("R8C",'Mapa final'!#REF!),"")</f>
        <v>#REF!</v>
      </c>
      <c r="AF23" s="56" t="e">
        <f>IF(AND('Mapa final'!#REF!="Alta",'Mapa final'!#REF!="Mayor"),CONCATENATE("R8C",'Mapa final'!#REF!),"")</f>
        <v>#REF!</v>
      </c>
      <c r="AG23" s="57" t="e">
        <f>IF(AND('Mapa final'!#REF!="Alta",'Mapa final'!#REF!="Mayor"),CONCATENATE("R8C",'Mapa final'!#REF!),"")</f>
        <v>#REF!</v>
      </c>
      <c r="AH23" s="58" t="e">
        <f>IF(AND('Mapa final'!#REF!="Alta",'Mapa final'!#REF!="Catastrófico"),CONCATENATE("R8C",'Mapa final'!#REF!),"")</f>
        <v>#REF!</v>
      </c>
      <c r="AI23" s="59" t="e">
        <f>IF(AND('Mapa final'!#REF!="Alta",'Mapa final'!#REF!="Catastrófico"),CONCATENATE("R8C",'Mapa final'!#REF!),"")</f>
        <v>#REF!</v>
      </c>
      <c r="AJ23" s="59" t="e">
        <f>IF(AND('Mapa final'!#REF!="Alta",'Mapa final'!#REF!="Catastrófico"),CONCATENATE("R8C",'Mapa final'!#REF!),"")</f>
        <v>#REF!</v>
      </c>
      <c r="AK23" s="59" t="e">
        <f>IF(AND('Mapa final'!#REF!="Alta",'Mapa final'!#REF!="Catastrófico"),CONCATENATE("R8C",'Mapa final'!#REF!),"")</f>
        <v>#REF!</v>
      </c>
      <c r="AL23" s="59" t="e">
        <f>IF(AND('Mapa final'!#REF!="Alta",'Mapa final'!#REF!="Catastrófico"),CONCATENATE("R8C",'Mapa final'!#REF!),"")</f>
        <v>#REF!</v>
      </c>
      <c r="AM23" s="60" t="e">
        <f>IF(AND('Mapa final'!#REF!="Alta",'Mapa final'!#REF!="Catastrófico"),CONCATENATE("R8C",'Mapa final'!#REF!),"")</f>
        <v>#REF!</v>
      </c>
      <c r="AN23" s="1"/>
      <c r="AO23" s="248"/>
      <c r="AP23" s="168"/>
      <c r="AQ23" s="168"/>
      <c r="AR23" s="168"/>
      <c r="AS23" s="168"/>
      <c r="AT23" s="249"/>
      <c r="AU23" s="1"/>
      <c r="AV23" s="1"/>
      <c r="AW23" s="1"/>
      <c r="AX23" s="1"/>
      <c r="AY23" s="1"/>
      <c r="AZ23" s="1"/>
      <c r="BA23" s="1"/>
      <c r="BB23" s="1"/>
      <c r="BC23" s="1"/>
      <c r="BD23" s="1"/>
      <c r="BE23" s="1"/>
      <c r="BF23" s="1"/>
      <c r="BG23" s="1"/>
      <c r="BH23" s="1"/>
      <c r="BI23" s="1"/>
    </row>
    <row r="24" spans="1:61" ht="15" customHeight="1">
      <c r="A24" s="1"/>
      <c r="B24" s="266"/>
      <c r="C24" s="168"/>
      <c r="D24" s="169"/>
      <c r="E24" s="180"/>
      <c r="F24" s="168"/>
      <c r="G24" s="168"/>
      <c r="H24" s="168"/>
      <c r="I24" s="168"/>
      <c r="J24" s="70" t="e">
        <f>IF(AND('Mapa final'!#REF!="Alta",'Mapa final'!#REF!="Leve"),CONCATENATE("R9C",'Mapa final'!#REF!),"")</f>
        <v>#REF!</v>
      </c>
      <c r="K24" s="71" t="e">
        <f>IF(AND('Mapa final'!#REF!="Alta",'Mapa final'!#REF!="Leve"),CONCATENATE("R9C",'Mapa final'!#REF!),"")</f>
        <v>#REF!</v>
      </c>
      <c r="L24" s="71" t="e">
        <f>IF(AND('Mapa final'!#REF!="Alta",'Mapa final'!#REF!="Leve"),CONCATENATE("R9C",'Mapa final'!#REF!),"")</f>
        <v>#REF!</v>
      </c>
      <c r="M24" s="71" t="e">
        <f>IF(AND('Mapa final'!#REF!="Alta",'Mapa final'!#REF!="Leve"),CONCATENATE("R9C",'Mapa final'!#REF!),"")</f>
        <v>#REF!</v>
      </c>
      <c r="N24" s="71" t="e">
        <f>IF(AND('Mapa final'!#REF!="Alta",'Mapa final'!#REF!="Leve"),CONCATENATE("R9C",'Mapa final'!#REF!),"")</f>
        <v>#REF!</v>
      </c>
      <c r="O24" s="72" t="e">
        <f>IF(AND('Mapa final'!#REF!="Alta",'Mapa final'!#REF!="Leve"),CONCATENATE("R9C",'Mapa final'!#REF!),"")</f>
        <v>#REF!</v>
      </c>
      <c r="P24" s="70" t="e">
        <f>IF(AND('Mapa final'!#REF!="Alta",'Mapa final'!#REF!="Menor"),CONCATENATE("R9C",'Mapa final'!#REF!),"")</f>
        <v>#REF!</v>
      </c>
      <c r="Q24" s="71" t="e">
        <f>IF(AND('Mapa final'!#REF!="Alta",'Mapa final'!#REF!="Menor"),CONCATENATE("R9C",'Mapa final'!#REF!),"")</f>
        <v>#REF!</v>
      </c>
      <c r="R24" s="71" t="e">
        <f>IF(AND('Mapa final'!#REF!="Alta",'Mapa final'!#REF!="Menor"),CONCATENATE("R9C",'Mapa final'!#REF!),"")</f>
        <v>#REF!</v>
      </c>
      <c r="S24" s="71" t="e">
        <f>IF(AND('Mapa final'!#REF!="Alta",'Mapa final'!#REF!="Menor"),CONCATENATE("R9C",'Mapa final'!#REF!),"")</f>
        <v>#REF!</v>
      </c>
      <c r="T24" s="71" t="e">
        <f>IF(AND('Mapa final'!#REF!="Alta",'Mapa final'!#REF!="Menor"),CONCATENATE("R9C",'Mapa final'!#REF!),"")</f>
        <v>#REF!</v>
      </c>
      <c r="U24" s="72" t="e">
        <f>IF(AND('Mapa final'!#REF!="Alta",'Mapa final'!#REF!="Menor"),CONCATENATE("R9C",'Mapa final'!#REF!),"")</f>
        <v>#REF!</v>
      </c>
      <c r="V24" s="55" t="e">
        <f>IF(AND('Mapa final'!#REF!="Alta",'Mapa final'!#REF!="Moderado"),CONCATENATE("R9C",'Mapa final'!#REF!),"")</f>
        <v>#REF!</v>
      </c>
      <c r="W24" s="56" t="e">
        <f>IF(AND('Mapa final'!#REF!="Alta",'Mapa final'!#REF!="Moderado"),CONCATENATE("R9C",'Mapa final'!#REF!),"")</f>
        <v>#REF!</v>
      </c>
      <c r="X24" s="56" t="e">
        <f>IF(AND('Mapa final'!#REF!="Alta",'Mapa final'!#REF!="Moderado"),CONCATENATE("R9C",'Mapa final'!#REF!),"")</f>
        <v>#REF!</v>
      </c>
      <c r="Y24" s="56" t="e">
        <f>IF(AND('Mapa final'!#REF!="Alta",'Mapa final'!#REF!="Moderado"),CONCATENATE("R9C",'Mapa final'!#REF!),"")</f>
        <v>#REF!</v>
      </c>
      <c r="Z24" s="56" t="e">
        <f>IF(AND('Mapa final'!#REF!="Alta",'Mapa final'!#REF!="Moderado"),CONCATENATE("R9C",'Mapa final'!#REF!),"")</f>
        <v>#REF!</v>
      </c>
      <c r="AA24" s="57" t="e">
        <f>IF(AND('Mapa final'!#REF!="Alta",'Mapa final'!#REF!="Moderado"),CONCATENATE("R9C",'Mapa final'!#REF!),"")</f>
        <v>#REF!</v>
      </c>
      <c r="AB24" s="55" t="e">
        <f>IF(AND('Mapa final'!#REF!="Alta",'Mapa final'!#REF!="Mayor"),CONCATENATE("R9C",'Mapa final'!#REF!),"")</f>
        <v>#REF!</v>
      </c>
      <c r="AC24" s="56" t="e">
        <f>IF(AND('Mapa final'!#REF!="Alta",'Mapa final'!#REF!="Mayor"),CONCATENATE("R9C",'Mapa final'!#REF!),"")</f>
        <v>#REF!</v>
      </c>
      <c r="AD24" s="56" t="e">
        <f>IF(AND('Mapa final'!#REF!="Alta",'Mapa final'!#REF!="Mayor"),CONCATENATE("R9C",'Mapa final'!#REF!),"")</f>
        <v>#REF!</v>
      </c>
      <c r="AE24" s="56" t="e">
        <f>IF(AND('Mapa final'!#REF!="Alta",'Mapa final'!#REF!="Mayor"),CONCATENATE("R9C",'Mapa final'!#REF!),"")</f>
        <v>#REF!</v>
      </c>
      <c r="AF24" s="56" t="e">
        <f>IF(AND('Mapa final'!#REF!="Alta",'Mapa final'!#REF!="Mayor"),CONCATENATE("R9C",'Mapa final'!#REF!),"")</f>
        <v>#REF!</v>
      </c>
      <c r="AG24" s="57" t="e">
        <f>IF(AND('Mapa final'!#REF!="Alta",'Mapa final'!#REF!="Mayor"),CONCATENATE("R9C",'Mapa final'!#REF!),"")</f>
        <v>#REF!</v>
      </c>
      <c r="AH24" s="58" t="e">
        <f>IF(AND('Mapa final'!#REF!="Alta",'Mapa final'!#REF!="Catastrófico"),CONCATENATE("R9C",'Mapa final'!#REF!),"")</f>
        <v>#REF!</v>
      </c>
      <c r="AI24" s="59" t="e">
        <f>IF(AND('Mapa final'!#REF!="Alta",'Mapa final'!#REF!="Catastrófico"),CONCATENATE("R9C",'Mapa final'!#REF!),"")</f>
        <v>#REF!</v>
      </c>
      <c r="AJ24" s="59" t="e">
        <f>IF(AND('Mapa final'!#REF!="Alta",'Mapa final'!#REF!="Catastrófico"),CONCATENATE("R9C",'Mapa final'!#REF!),"")</f>
        <v>#REF!</v>
      </c>
      <c r="AK24" s="59" t="e">
        <f>IF(AND('Mapa final'!#REF!="Alta",'Mapa final'!#REF!="Catastrófico"),CONCATENATE("R9C",'Mapa final'!#REF!),"")</f>
        <v>#REF!</v>
      </c>
      <c r="AL24" s="59" t="e">
        <f>IF(AND('Mapa final'!#REF!="Alta",'Mapa final'!#REF!="Catastrófico"),CONCATENATE("R9C",'Mapa final'!#REF!),"")</f>
        <v>#REF!</v>
      </c>
      <c r="AM24" s="60" t="e">
        <f>IF(AND('Mapa final'!#REF!="Alta",'Mapa final'!#REF!="Catastrófico"),CONCATENATE("R9C",'Mapa final'!#REF!),"")</f>
        <v>#REF!</v>
      </c>
      <c r="AN24" s="1"/>
      <c r="AO24" s="248"/>
      <c r="AP24" s="168"/>
      <c r="AQ24" s="168"/>
      <c r="AR24" s="168"/>
      <c r="AS24" s="168"/>
      <c r="AT24" s="249"/>
      <c r="AU24" s="1"/>
      <c r="AV24" s="1"/>
      <c r="AW24" s="1"/>
      <c r="AX24" s="1"/>
      <c r="AY24" s="1"/>
      <c r="AZ24" s="1"/>
      <c r="BA24" s="1"/>
      <c r="BB24" s="1"/>
      <c r="BC24" s="1"/>
      <c r="BD24" s="1"/>
      <c r="BE24" s="1"/>
      <c r="BF24" s="1"/>
      <c r="BG24" s="1"/>
      <c r="BH24" s="1"/>
      <c r="BI24" s="1"/>
    </row>
    <row r="25" spans="1:61" ht="15.75" customHeight="1">
      <c r="A25" s="1"/>
      <c r="B25" s="266"/>
      <c r="C25" s="168"/>
      <c r="D25" s="169"/>
      <c r="E25" s="234"/>
      <c r="F25" s="259"/>
      <c r="G25" s="259"/>
      <c r="H25" s="259"/>
      <c r="I25" s="259"/>
      <c r="J25" s="73" t="e">
        <f>IF(AND('Mapa final'!#REF!="Alta",'Mapa final'!#REF!="Leve"),CONCATENATE("R10C",'Mapa final'!#REF!),"")</f>
        <v>#REF!</v>
      </c>
      <c r="K25" s="74" t="e">
        <f>IF(AND('Mapa final'!#REF!="Alta",'Mapa final'!#REF!="Leve"),CONCATENATE("R10C",'Mapa final'!#REF!),"")</f>
        <v>#REF!</v>
      </c>
      <c r="L25" s="74" t="e">
        <f>IF(AND('Mapa final'!#REF!="Alta",'Mapa final'!#REF!="Leve"),CONCATENATE("R10C",'Mapa final'!#REF!),"")</f>
        <v>#REF!</v>
      </c>
      <c r="M25" s="74" t="e">
        <f>IF(AND('Mapa final'!#REF!="Alta",'Mapa final'!#REF!="Leve"),CONCATENATE("R10C",'Mapa final'!#REF!),"")</f>
        <v>#REF!</v>
      </c>
      <c r="N25" s="74" t="e">
        <f>IF(AND('Mapa final'!#REF!="Alta",'Mapa final'!#REF!="Leve"),CONCATENATE("R10C",'Mapa final'!#REF!),"")</f>
        <v>#REF!</v>
      </c>
      <c r="O25" s="75" t="e">
        <f>IF(AND('Mapa final'!#REF!="Alta",'Mapa final'!#REF!="Leve"),CONCATENATE("R10C",'Mapa final'!#REF!),"")</f>
        <v>#REF!</v>
      </c>
      <c r="P25" s="73" t="e">
        <f>IF(AND('Mapa final'!#REF!="Alta",'Mapa final'!#REF!="Menor"),CONCATENATE("R10C",'Mapa final'!#REF!),"")</f>
        <v>#REF!</v>
      </c>
      <c r="Q25" s="74" t="e">
        <f>IF(AND('Mapa final'!#REF!="Alta",'Mapa final'!#REF!="Menor"),CONCATENATE("R10C",'Mapa final'!#REF!),"")</f>
        <v>#REF!</v>
      </c>
      <c r="R25" s="74" t="e">
        <f>IF(AND('Mapa final'!#REF!="Alta",'Mapa final'!#REF!="Menor"),CONCATENATE("R10C",'Mapa final'!#REF!),"")</f>
        <v>#REF!</v>
      </c>
      <c r="S25" s="74" t="e">
        <f>IF(AND('Mapa final'!#REF!="Alta",'Mapa final'!#REF!="Menor"),CONCATENATE("R10C",'Mapa final'!#REF!),"")</f>
        <v>#REF!</v>
      </c>
      <c r="T25" s="74" t="e">
        <f>IF(AND('Mapa final'!#REF!="Alta",'Mapa final'!#REF!="Menor"),CONCATENATE("R10C",'Mapa final'!#REF!),"")</f>
        <v>#REF!</v>
      </c>
      <c r="U25" s="75" t="e">
        <f>IF(AND('Mapa final'!#REF!="Alta",'Mapa final'!#REF!="Menor"),CONCATENATE("R10C",'Mapa final'!#REF!),"")</f>
        <v>#REF!</v>
      </c>
      <c r="V25" s="61" t="e">
        <f>IF(AND('Mapa final'!#REF!="Alta",'Mapa final'!#REF!="Moderado"),CONCATENATE("R10C",'Mapa final'!#REF!),"")</f>
        <v>#REF!</v>
      </c>
      <c r="W25" s="62" t="e">
        <f>IF(AND('Mapa final'!#REF!="Alta",'Mapa final'!#REF!="Moderado"),CONCATENATE("R10C",'Mapa final'!#REF!),"")</f>
        <v>#REF!</v>
      </c>
      <c r="X25" s="62" t="e">
        <f>IF(AND('Mapa final'!#REF!="Alta",'Mapa final'!#REF!="Moderado"),CONCATENATE("R10C",'Mapa final'!#REF!),"")</f>
        <v>#REF!</v>
      </c>
      <c r="Y25" s="62" t="e">
        <f>IF(AND('Mapa final'!#REF!="Alta",'Mapa final'!#REF!="Moderado"),CONCATENATE("R10C",'Mapa final'!#REF!),"")</f>
        <v>#REF!</v>
      </c>
      <c r="Z25" s="62" t="e">
        <f>IF(AND('Mapa final'!#REF!="Alta",'Mapa final'!#REF!="Moderado"),CONCATENATE("R10C",'Mapa final'!#REF!),"")</f>
        <v>#REF!</v>
      </c>
      <c r="AA25" s="63" t="e">
        <f>IF(AND('Mapa final'!#REF!="Alta",'Mapa final'!#REF!="Moderado"),CONCATENATE("R10C",'Mapa final'!#REF!),"")</f>
        <v>#REF!</v>
      </c>
      <c r="AB25" s="61" t="e">
        <f>IF(AND('Mapa final'!#REF!="Alta",'Mapa final'!#REF!="Mayor"),CONCATENATE("R10C",'Mapa final'!#REF!),"")</f>
        <v>#REF!</v>
      </c>
      <c r="AC25" s="62" t="e">
        <f>IF(AND('Mapa final'!#REF!="Alta",'Mapa final'!#REF!="Mayor"),CONCATENATE("R10C",'Mapa final'!#REF!),"")</f>
        <v>#REF!</v>
      </c>
      <c r="AD25" s="62" t="e">
        <f>IF(AND('Mapa final'!#REF!="Alta",'Mapa final'!#REF!="Mayor"),CONCATENATE("R10C",'Mapa final'!#REF!),"")</f>
        <v>#REF!</v>
      </c>
      <c r="AE25" s="62" t="e">
        <f>IF(AND('Mapa final'!#REF!="Alta",'Mapa final'!#REF!="Mayor"),CONCATENATE("R10C",'Mapa final'!#REF!),"")</f>
        <v>#REF!</v>
      </c>
      <c r="AF25" s="62" t="e">
        <f>IF(AND('Mapa final'!#REF!="Alta",'Mapa final'!#REF!="Mayor"),CONCATENATE("R10C",'Mapa final'!#REF!),"")</f>
        <v>#REF!</v>
      </c>
      <c r="AG25" s="63" t="e">
        <f>IF(AND('Mapa final'!#REF!="Alta",'Mapa final'!#REF!="Mayor"),CONCATENATE("R10C",'Mapa final'!#REF!),"")</f>
        <v>#REF!</v>
      </c>
      <c r="AH25" s="64" t="e">
        <f>IF(AND('Mapa final'!#REF!="Alta",'Mapa final'!#REF!="Catastrófico"),CONCATENATE("R10C",'Mapa final'!#REF!),"")</f>
        <v>#REF!</v>
      </c>
      <c r="AI25" s="65" t="e">
        <f>IF(AND('Mapa final'!#REF!="Alta",'Mapa final'!#REF!="Catastrófico"),CONCATENATE("R10C",'Mapa final'!#REF!),"")</f>
        <v>#REF!</v>
      </c>
      <c r="AJ25" s="65" t="e">
        <f>IF(AND('Mapa final'!#REF!="Alta",'Mapa final'!#REF!="Catastrófico"),CONCATENATE("R10C",'Mapa final'!#REF!),"")</f>
        <v>#REF!</v>
      </c>
      <c r="AK25" s="65" t="e">
        <f>IF(AND('Mapa final'!#REF!="Alta",'Mapa final'!#REF!="Catastrófico"),CONCATENATE("R10C",'Mapa final'!#REF!),"")</f>
        <v>#REF!</v>
      </c>
      <c r="AL25" s="65" t="e">
        <f>IF(AND('Mapa final'!#REF!="Alta",'Mapa final'!#REF!="Catastrófico"),CONCATENATE("R10C",'Mapa final'!#REF!),"")</f>
        <v>#REF!</v>
      </c>
      <c r="AM25" s="66" t="e">
        <f>IF(AND('Mapa final'!#REF!="Alta",'Mapa final'!#REF!="Catastrófico"),CONCATENATE("R10C",'Mapa final'!#REF!),"")</f>
        <v>#REF!</v>
      </c>
      <c r="AN25" s="1"/>
      <c r="AO25" s="250"/>
      <c r="AP25" s="251"/>
      <c r="AQ25" s="251"/>
      <c r="AR25" s="251"/>
      <c r="AS25" s="251"/>
      <c r="AT25" s="252"/>
      <c r="AU25" s="1"/>
      <c r="AV25" s="1"/>
      <c r="AW25" s="1"/>
      <c r="AX25" s="1"/>
      <c r="AY25" s="1"/>
      <c r="AZ25" s="1"/>
      <c r="BA25" s="1"/>
      <c r="BB25" s="1"/>
      <c r="BC25" s="1"/>
      <c r="BD25" s="1"/>
      <c r="BE25" s="1"/>
      <c r="BF25" s="1"/>
      <c r="BG25" s="1"/>
      <c r="BH25" s="1"/>
      <c r="BI25" s="1"/>
    </row>
    <row r="26" spans="1:61" ht="15" customHeight="1">
      <c r="A26" s="1"/>
      <c r="B26" s="266"/>
      <c r="C26" s="168"/>
      <c r="D26" s="169"/>
      <c r="E26" s="274" t="s">
        <v>154</v>
      </c>
      <c r="F26" s="258"/>
      <c r="G26" s="258"/>
      <c r="H26" s="258"/>
      <c r="I26" s="239"/>
      <c r="J26" s="67" t="str">
        <f ca="1">IF(AND('Mapa final'!$AA$11="Media",'Mapa final'!$AC$11="Leve"),CONCATENATE("R1C",'Mapa final'!$Q$11),"")</f>
        <v/>
      </c>
      <c r="K26" s="68" t="str">
        <f ca="1">IF(AND('Mapa final'!$AA$12="Media",'Mapa final'!$AC$12="Leve"),CONCATENATE("R1C",'Mapa final'!$Q$12),"")</f>
        <v/>
      </c>
      <c r="L26" s="68" t="str">
        <f>IF(AND('Mapa final'!$AA$13="Media",'Mapa final'!$AC$13="Leve"),CONCATENATE("R1C",'Mapa final'!$Q$13),"")</f>
        <v/>
      </c>
      <c r="M26" s="68" t="str">
        <f>IF(AND('Mapa final'!$AA$14="Media",'Mapa final'!$AC$14="Leve"),CONCATENATE("R1C",'Mapa final'!$Q$14),"")</f>
        <v/>
      </c>
      <c r="N26" s="68" t="str">
        <f>IF(AND('Mapa final'!$AA$15="Media",'Mapa final'!$AC$15="Leve"),CONCATENATE("R1C",'Mapa final'!$Q$15),"")</f>
        <v/>
      </c>
      <c r="O26" s="69" t="str">
        <f>IF(AND('Mapa final'!$AA$16="Media",'Mapa final'!$AC$16="Leve"),CONCATENATE("R1C",'Mapa final'!$Q$16),"")</f>
        <v/>
      </c>
      <c r="P26" s="67" t="str">
        <f ca="1">IF(AND('Mapa final'!$AA$11="Media",'Mapa final'!$AC$11="Menor"),CONCATENATE("R1C",'Mapa final'!$Q$11),"")</f>
        <v/>
      </c>
      <c r="Q26" s="68" t="str">
        <f ca="1">IF(AND('Mapa final'!$AA$12="Media",'Mapa final'!$AC$12="Menor"),CONCATENATE("R1C",'Mapa final'!$Q$12),"")</f>
        <v/>
      </c>
      <c r="R26" s="68" t="str">
        <f>IF(AND('Mapa final'!$AA$13="Media",'Mapa final'!$AC$13="Menor"),CONCATENATE("R1C",'Mapa final'!$Q$13),"")</f>
        <v/>
      </c>
      <c r="S26" s="68" t="str">
        <f>IF(AND('Mapa final'!$AA$14="Media",'Mapa final'!$AC$14="Menor"),CONCATENATE("R1C",'Mapa final'!$Q$14),"")</f>
        <v/>
      </c>
      <c r="T26" s="68" t="str">
        <f>IF(AND('Mapa final'!$AA$15="Media",'Mapa final'!$AC$15="Menor"),CONCATENATE("R1C",'Mapa final'!$Q$15),"")</f>
        <v/>
      </c>
      <c r="U26" s="69" t="str">
        <f>IF(AND('Mapa final'!$AA$16="Media",'Mapa final'!$AC$16="Menor"),CONCATENATE("R1C",'Mapa final'!$Q$16),"")</f>
        <v/>
      </c>
      <c r="V26" s="67" t="str">
        <f ca="1">IF(AND('Mapa final'!$AA$11="Media",'Mapa final'!$AC$11="Moderado"),CONCATENATE("R1C",'Mapa final'!$Q$11),"")</f>
        <v/>
      </c>
      <c r="W26" s="68" t="str">
        <f ca="1">IF(AND('Mapa final'!$AA$12="Media",'Mapa final'!$AC$12="Moderado"),CONCATENATE("R1C",'Mapa final'!$Q$12),"")</f>
        <v/>
      </c>
      <c r="X26" s="68" t="str">
        <f>IF(AND('Mapa final'!$AA$13="Media",'Mapa final'!$AC$13="Moderado"),CONCATENATE("R1C",'Mapa final'!$Q$13),"")</f>
        <v/>
      </c>
      <c r="Y26" s="68" t="str">
        <f>IF(AND('Mapa final'!$AA$14="Media",'Mapa final'!$AC$14="Moderado"),CONCATENATE("R1C",'Mapa final'!$Q$14),"")</f>
        <v/>
      </c>
      <c r="Z26" s="68" t="str">
        <f>IF(AND('Mapa final'!$AA$15="Media",'Mapa final'!$AC$15="Moderado"),CONCATENATE("R1C",'Mapa final'!$Q$15),"")</f>
        <v/>
      </c>
      <c r="AA26" s="69" t="str">
        <f>IF(AND('Mapa final'!$AA$16="Media",'Mapa final'!$AC$16="Moderado"),CONCATENATE("R1C",'Mapa final'!$Q$16),"")</f>
        <v/>
      </c>
      <c r="AB26" s="49" t="str">
        <f ca="1">IF(AND('Mapa final'!$AA$11="Media",'Mapa final'!$AC$11="Mayor"),CONCATENATE("R1C",'Mapa final'!$Q$11),"")</f>
        <v/>
      </c>
      <c r="AC26" s="50" t="str">
        <f ca="1">IF(AND('Mapa final'!$AA$12="Media",'Mapa final'!$AC$12="Mayor"),CONCATENATE("R1C",'Mapa final'!$Q$12),"")</f>
        <v/>
      </c>
      <c r="AD26" s="50" t="str">
        <f>IF(AND('Mapa final'!$AA$13="Media",'Mapa final'!$AC$13="Mayor"),CONCATENATE("R1C",'Mapa final'!$Q$13),"")</f>
        <v/>
      </c>
      <c r="AE26" s="50" t="str">
        <f>IF(AND('Mapa final'!$AA$14="Media",'Mapa final'!$AC$14="Mayor"),CONCATENATE("R1C",'Mapa final'!$Q$14),"")</f>
        <v/>
      </c>
      <c r="AF26" s="50" t="str">
        <f>IF(AND('Mapa final'!$AA$15="Media",'Mapa final'!$AC$15="Mayor"),CONCATENATE("R1C",'Mapa final'!$Q$15),"")</f>
        <v/>
      </c>
      <c r="AG26" s="51" t="str">
        <f>IF(AND('Mapa final'!$AA$16="Media",'Mapa final'!$AC$16="Mayor"),CONCATENATE("R1C",'Mapa final'!$Q$16),"")</f>
        <v/>
      </c>
      <c r="AH26" s="52" t="str">
        <f ca="1">IF(AND('Mapa final'!$AA$11="Media",'Mapa final'!$AC$11="Catastrófico"),CONCATENATE("R1C",'Mapa final'!$Q$11),"")</f>
        <v/>
      </c>
      <c r="AI26" s="53" t="str">
        <f ca="1">IF(AND('Mapa final'!$AA$12="Media",'Mapa final'!$AC$12="Catastrófico"),CONCATENATE("R1C",'Mapa final'!$Q$12),"")</f>
        <v/>
      </c>
      <c r="AJ26" s="53" t="str">
        <f>IF(AND('Mapa final'!$AA$13="Media",'Mapa final'!$AC$13="Catastrófico"),CONCATENATE("R1C",'Mapa final'!$Q$13),"")</f>
        <v/>
      </c>
      <c r="AK26" s="53" t="str">
        <f>IF(AND('Mapa final'!$AA$14="Media",'Mapa final'!$AC$14="Catastrófico"),CONCATENATE("R1C",'Mapa final'!$Q$14),"")</f>
        <v/>
      </c>
      <c r="AL26" s="53" t="str">
        <f>IF(AND('Mapa final'!$AA$15="Media",'Mapa final'!$AC$15="Catastrófico"),CONCATENATE("R1C",'Mapa final'!$Q$15),"")</f>
        <v/>
      </c>
      <c r="AM26" s="54" t="str">
        <f>IF(AND('Mapa final'!$AA$16="Media",'Mapa final'!$AC$16="Catastrófico"),CONCATENATE("R1C",'Mapa final'!$Q$16),"")</f>
        <v/>
      </c>
      <c r="AN26" s="1"/>
      <c r="AO26" s="271" t="s">
        <v>155</v>
      </c>
      <c r="AP26" s="246"/>
      <c r="AQ26" s="246"/>
      <c r="AR26" s="246"/>
      <c r="AS26" s="246"/>
      <c r="AT26" s="247"/>
      <c r="AU26" s="1"/>
      <c r="AV26" s="1"/>
      <c r="AW26" s="1"/>
      <c r="AX26" s="1"/>
      <c r="AY26" s="1"/>
      <c r="AZ26" s="1"/>
      <c r="BA26" s="1"/>
      <c r="BB26" s="1"/>
      <c r="BC26" s="1"/>
      <c r="BD26" s="1"/>
      <c r="BE26" s="1"/>
      <c r="BF26" s="1"/>
      <c r="BG26" s="1"/>
      <c r="BH26" s="1"/>
      <c r="BI26" s="1"/>
    </row>
    <row r="27" spans="1:61" ht="15" customHeight="1">
      <c r="A27" s="1"/>
      <c r="B27" s="266"/>
      <c r="C27" s="168"/>
      <c r="D27" s="169"/>
      <c r="E27" s="180"/>
      <c r="F27" s="168"/>
      <c r="G27" s="168"/>
      <c r="H27" s="168"/>
      <c r="I27" s="169"/>
      <c r="J27" s="70" t="str">
        <f ca="1">IF(AND('Mapa final'!$AA$17="Media",'Mapa final'!$AC$17="Leve"),CONCATENATE("R2C",'Mapa final'!$Q$17),"")</f>
        <v/>
      </c>
      <c r="K27" s="71" t="str">
        <f ca="1">IF(AND('Mapa final'!$AA$18="Media",'Mapa final'!$AC$18="Leve"),CONCATENATE("R2C",'Mapa final'!$Q$18),"")</f>
        <v/>
      </c>
      <c r="L27" s="71" t="str">
        <f>IF(AND('Mapa final'!$AA$19="Media",'Mapa final'!$AC$19="Leve"),CONCATENATE("R2C",'Mapa final'!$Q$19),"")</f>
        <v/>
      </c>
      <c r="M27" s="71" t="str">
        <f>IF(AND('Mapa final'!$AA$20="Media",'Mapa final'!$AC$20="Leve"),CONCATENATE("R2C",'Mapa final'!$Q$20),"")</f>
        <v/>
      </c>
      <c r="N27" s="71" t="str">
        <f>IF(AND('Mapa final'!$AA$21="Media",'Mapa final'!$AC$21="Leve"),CONCATENATE("R2C",'Mapa final'!$Q$21),"")</f>
        <v/>
      </c>
      <c r="O27" s="72" t="str">
        <f>IF(AND('Mapa final'!$AA$22="Media",'Mapa final'!$AC$22="Leve"),CONCATENATE("R2C",'Mapa final'!$Q$22),"")</f>
        <v/>
      </c>
      <c r="P27" s="70" t="str">
        <f ca="1">IF(AND('Mapa final'!$AA$17="Media",'Mapa final'!$AC$17="Menor"),CONCATENATE("R2C",'Mapa final'!$Q$17),"")</f>
        <v/>
      </c>
      <c r="Q27" s="71" t="str">
        <f ca="1">IF(AND('Mapa final'!$AA$18="Media",'Mapa final'!$AC$18="Menor"),CONCATENATE("R2C",'Mapa final'!$Q$18),"")</f>
        <v/>
      </c>
      <c r="R27" s="71" t="str">
        <f>IF(AND('Mapa final'!$AA$19="Media",'Mapa final'!$AC$19="Menor"),CONCATENATE("R2C",'Mapa final'!$Q$19),"")</f>
        <v/>
      </c>
      <c r="S27" s="71" t="str">
        <f>IF(AND('Mapa final'!$AA$20="Media",'Mapa final'!$AC$20="Menor"),CONCATENATE("R2C",'Mapa final'!$Q$20),"")</f>
        <v/>
      </c>
      <c r="T27" s="71" t="str">
        <f>IF(AND('Mapa final'!$AA$21="Media",'Mapa final'!$AC$21="Menor"),CONCATENATE("R2C",'Mapa final'!$Q$21),"")</f>
        <v/>
      </c>
      <c r="U27" s="72" t="str">
        <f>IF(AND('Mapa final'!$AA$22="Media",'Mapa final'!$AC$22="Menor"),CONCATENATE("R2C",'Mapa final'!$Q$22),"")</f>
        <v/>
      </c>
      <c r="V27" s="70" t="str">
        <f ca="1">IF(AND('Mapa final'!$AA$17="Media",'Mapa final'!$AC$17="Moderado"),CONCATENATE("R2C",'Mapa final'!$Q$17),"")</f>
        <v/>
      </c>
      <c r="W27" s="71" t="str">
        <f ca="1">IF(AND('Mapa final'!$AA$18="Media",'Mapa final'!$AC$18="Moderado"),CONCATENATE("R2C",'Mapa final'!$Q$18),"")</f>
        <v/>
      </c>
      <c r="X27" s="71" t="str">
        <f>IF(AND('Mapa final'!$AA$19="Media",'Mapa final'!$AC$19="Moderado"),CONCATENATE("R2C",'Mapa final'!$Q$19),"")</f>
        <v/>
      </c>
      <c r="Y27" s="71" t="str">
        <f>IF(AND('Mapa final'!$AA$20="Media",'Mapa final'!$AC$20="Moderado"),CONCATENATE("R2C",'Mapa final'!$Q$20),"")</f>
        <v/>
      </c>
      <c r="Z27" s="71" t="str">
        <f>IF(AND('Mapa final'!$AA$21="Media",'Mapa final'!$AC$21="Moderado"),CONCATENATE("R2C",'Mapa final'!$Q$21),"")</f>
        <v/>
      </c>
      <c r="AA27" s="72" t="str">
        <f>IF(AND('Mapa final'!$AA$22="Media",'Mapa final'!$AC$22="Moderado"),CONCATENATE("R2C",'Mapa final'!$Q$22),"")</f>
        <v/>
      </c>
      <c r="AB27" s="55" t="str">
        <f ca="1">IF(AND('Mapa final'!$AA$17="Media",'Mapa final'!$AC$17="Mayor"),CONCATENATE("R2C",'Mapa final'!$Q$17),"")</f>
        <v/>
      </c>
      <c r="AC27" s="56" t="str">
        <f ca="1">IF(AND('Mapa final'!$AA$18="Media",'Mapa final'!$AC$18="Mayor"),CONCATENATE("R2C",'Mapa final'!$Q$18),"")</f>
        <v/>
      </c>
      <c r="AD27" s="56" t="str">
        <f>IF(AND('Mapa final'!$AA$19="Media",'Mapa final'!$AC$19="Mayor"),CONCATENATE("R2C",'Mapa final'!$Q$19),"")</f>
        <v/>
      </c>
      <c r="AE27" s="56" t="str">
        <f>IF(AND('Mapa final'!$AA$20="Media",'Mapa final'!$AC$20="Mayor"),CONCATENATE("R2C",'Mapa final'!$Q$20),"")</f>
        <v/>
      </c>
      <c r="AF27" s="56" t="str">
        <f>IF(AND('Mapa final'!$AA$21="Media",'Mapa final'!$AC$21="Mayor"),CONCATENATE("R2C",'Mapa final'!$Q$21),"")</f>
        <v/>
      </c>
      <c r="AG27" s="57" t="str">
        <f>IF(AND('Mapa final'!$AA$22="Media",'Mapa final'!$AC$22="Mayor"),CONCATENATE("R2C",'Mapa final'!$Q$22),"")</f>
        <v/>
      </c>
      <c r="AH27" s="58" t="str">
        <f ca="1">IF(AND('Mapa final'!$AA$17="Media",'Mapa final'!$AC$17="Catastrófico"),CONCATENATE("R2C",'Mapa final'!$Q$17),"")</f>
        <v/>
      </c>
      <c r="AI27" s="59" t="str">
        <f ca="1">IF(AND('Mapa final'!$AA$18="Media",'Mapa final'!$AC$18="Catastrófico"),CONCATENATE("R2C",'Mapa final'!$Q$18),"")</f>
        <v/>
      </c>
      <c r="AJ27" s="59" t="str">
        <f>IF(AND('Mapa final'!$AA$19="Media",'Mapa final'!$AC$19="Catastrófico"),CONCATENATE("R2C",'Mapa final'!$Q$19),"")</f>
        <v/>
      </c>
      <c r="AK27" s="59" t="str">
        <f>IF(AND('Mapa final'!$AA$20="Media",'Mapa final'!$AC$20="Catastrófico"),CONCATENATE("R2C",'Mapa final'!$Q$20),"")</f>
        <v/>
      </c>
      <c r="AL27" s="59" t="str">
        <f>IF(AND('Mapa final'!$AA$21="Media",'Mapa final'!$AC$21="Catastrófico"),CONCATENATE("R2C",'Mapa final'!$Q$21),"")</f>
        <v/>
      </c>
      <c r="AM27" s="60" t="str">
        <f>IF(AND('Mapa final'!$AA$22="Media",'Mapa final'!$AC$22="Catastrófico"),CONCATENATE("R2C",'Mapa final'!$Q$22),"")</f>
        <v/>
      </c>
      <c r="AN27" s="1"/>
      <c r="AO27" s="248"/>
      <c r="AP27" s="168"/>
      <c r="AQ27" s="168"/>
      <c r="AR27" s="168"/>
      <c r="AS27" s="168"/>
      <c r="AT27" s="249"/>
      <c r="AU27" s="1"/>
      <c r="AV27" s="1"/>
      <c r="AW27" s="1"/>
      <c r="AX27" s="1"/>
      <c r="AY27" s="1"/>
      <c r="AZ27" s="1"/>
      <c r="BA27" s="1"/>
      <c r="BB27" s="1"/>
      <c r="BC27" s="1"/>
      <c r="BD27" s="1"/>
      <c r="BE27" s="1"/>
      <c r="BF27" s="1"/>
      <c r="BG27" s="1"/>
      <c r="BH27" s="1"/>
      <c r="BI27" s="1"/>
    </row>
    <row r="28" spans="1:61" ht="15" customHeight="1">
      <c r="A28" s="1"/>
      <c r="B28" s="266"/>
      <c r="C28" s="168"/>
      <c r="D28" s="169"/>
      <c r="E28" s="180"/>
      <c r="F28" s="168"/>
      <c r="G28" s="168"/>
      <c r="H28" s="168"/>
      <c r="I28" s="169"/>
      <c r="J28" s="70" t="str">
        <f ca="1">IF(AND('Mapa final'!$AA$23="Media",'Mapa final'!$AC$23="Leve"),CONCATENATE("R3C",'Mapa final'!$Q$23),"")</f>
        <v/>
      </c>
      <c r="K28" s="71" t="str">
        <f>IF(AND('Mapa final'!$AA$24="Media",'Mapa final'!$AC$24="Leve"),CONCATENATE("R3C",'Mapa final'!$Q$24),"")</f>
        <v/>
      </c>
      <c r="L28" s="71" t="str">
        <f>IF(AND('Mapa final'!$AA$25="Media",'Mapa final'!$AC$25="Leve"),CONCATENATE("R3C",'Mapa final'!$Q$25),"")</f>
        <v/>
      </c>
      <c r="M28" s="71" t="str">
        <f>IF(AND('Mapa final'!$AA$26="Media",'Mapa final'!$AC$26="Leve"),CONCATENATE("R3C",'Mapa final'!$Q$26),"")</f>
        <v/>
      </c>
      <c r="N28" s="71" t="str">
        <f>IF(AND('Mapa final'!$AA$27="Media",'Mapa final'!$AC$27="Leve"),CONCATENATE("R3C",'Mapa final'!$Q$27),"")</f>
        <v/>
      </c>
      <c r="O28" s="72" t="str">
        <f>IF(AND('Mapa final'!$AA$28="Media",'Mapa final'!$AC$28="Leve"),CONCATENATE("R3C",'Mapa final'!$Q$28),"")</f>
        <v/>
      </c>
      <c r="P28" s="70" t="str">
        <f ca="1">IF(AND('Mapa final'!$AA$23="Media",'Mapa final'!$AC$23="Menor"),CONCATENATE("R3C",'Mapa final'!$Q$23),"")</f>
        <v/>
      </c>
      <c r="Q28" s="71" t="str">
        <f>IF(AND('Mapa final'!$AA$24="Media",'Mapa final'!$AC$24="Menor"),CONCATENATE("R3C",'Mapa final'!$Q$24),"")</f>
        <v/>
      </c>
      <c r="R28" s="71" t="str">
        <f>IF(AND('Mapa final'!$AA$25="Media",'Mapa final'!$AC$25="Menor"),CONCATENATE("R3C",'Mapa final'!$Q$25),"")</f>
        <v/>
      </c>
      <c r="S28" s="71" t="str">
        <f>IF(AND('Mapa final'!$AA$26="Media",'Mapa final'!$AC$26="Menor"),CONCATENATE("R3C",'Mapa final'!$Q$26),"")</f>
        <v/>
      </c>
      <c r="T28" s="71" t="str">
        <f>IF(AND('Mapa final'!$AA$27="Media",'Mapa final'!$AC$27="Menor"),CONCATENATE("R3C",'Mapa final'!$Q$27),"")</f>
        <v/>
      </c>
      <c r="U28" s="72" t="str">
        <f>IF(AND('Mapa final'!$AA$28="Media",'Mapa final'!$AC$28="Menor"),CONCATENATE("R3C",'Mapa final'!$Q$28),"")</f>
        <v/>
      </c>
      <c r="V28" s="70" t="str">
        <f ca="1">IF(AND('Mapa final'!$AA$23="Media",'Mapa final'!$AC$23="Moderado"),CONCATENATE("R3C",'Mapa final'!$Q$23),"")</f>
        <v>R3C1</v>
      </c>
      <c r="W28" s="71" t="str">
        <f>IF(AND('Mapa final'!$AA$24="Media",'Mapa final'!$AC$24="Moderado"),CONCATENATE("R3C",'Mapa final'!$Q$24),"")</f>
        <v/>
      </c>
      <c r="X28" s="71" t="str">
        <f>IF(AND('Mapa final'!$AA$25="Media",'Mapa final'!$AC$25="Moderado"),CONCATENATE("R3C",'Mapa final'!$Q$25),"")</f>
        <v/>
      </c>
      <c r="Y28" s="71" t="str">
        <f>IF(AND('Mapa final'!$AA$26="Media",'Mapa final'!$AC$26="Moderado"),CONCATENATE("R3C",'Mapa final'!$Q$26),"")</f>
        <v/>
      </c>
      <c r="Z28" s="71" t="str">
        <f>IF(AND('Mapa final'!$AA$27="Media",'Mapa final'!$AC$27="Moderado"),CONCATENATE("R3C",'Mapa final'!$Q$27),"")</f>
        <v/>
      </c>
      <c r="AA28" s="72" t="str">
        <f>IF(AND('Mapa final'!$AA$28="Media",'Mapa final'!$AC$28="Moderado"),CONCATENATE("R3C",'Mapa final'!$Q$28),"")</f>
        <v/>
      </c>
      <c r="AB28" s="55" t="str">
        <f ca="1">IF(AND('Mapa final'!$AA$23="Media",'Mapa final'!$AC$23="Mayor"),CONCATENATE("R3C",'Mapa final'!$Q$23),"")</f>
        <v/>
      </c>
      <c r="AC28" s="56" t="str">
        <f>IF(AND('Mapa final'!$AA$24="Media",'Mapa final'!$AC$24="Mayor"),CONCATENATE("R3C",'Mapa final'!$Q$24),"")</f>
        <v/>
      </c>
      <c r="AD28" s="56" t="str">
        <f>IF(AND('Mapa final'!$AA$25="Media",'Mapa final'!$AC$25="Mayor"),CONCATENATE("R3C",'Mapa final'!$Q$25),"")</f>
        <v/>
      </c>
      <c r="AE28" s="56" t="str">
        <f>IF(AND('Mapa final'!$AA$26="Media",'Mapa final'!$AC$26="Mayor"),CONCATENATE("R3C",'Mapa final'!$Q$26),"")</f>
        <v/>
      </c>
      <c r="AF28" s="56" t="str">
        <f>IF(AND('Mapa final'!$AA$27="Media",'Mapa final'!$AC$27="Mayor"),CONCATENATE("R3C",'Mapa final'!$Q$27),"")</f>
        <v/>
      </c>
      <c r="AG28" s="57" t="str">
        <f>IF(AND('Mapa final'!$AA$28="Media",'Mapa final'!$AC$28="Mayor"),CONCATENATE("R3C",'Mapa final'!$Q$28),"")</f>
        <v/>
      </c>
      <c r="AH28" s="58" t="str">
        <f ca="1">IF(AND('Mapa final'!$AA$23="Media",'Mapa final'!$AC$23="Catastrófico"),CONCATENATE("R3C",'Mapa final'!$Q$23),"")</f>
        <v/>
      </c>
      <c r="AI28" s="59" t="str">
        <f>IF(AND('Mapa final'!$AA$24="Media",'Mapa final'!$AC$24="Catastrófico"),CONCATENATE("R3C",'Mapa final'!$Q$24),"")</f>
        <v/>
      </c>
      <c r="AJ28" s="59" t="str">
        <f>IF(AND('Mapa final'!$AA$25="Media",'Mapa final'!$AC$25="Catastrófico"),CONCATENATE("R3C",'Mapa final'!$Q$25),"")</f>
        <v/>
      </c>
      <c r="AK28" s="59" t="str">
        <f>IF(AND('Mapa final'!$AA$26="Media",'Mapa final'!$AC$26="Catastrófico"),CONCATENATE("R3C",'Mapa final'!$Q$26),"")</f>
        <v/>
      </c>
      <c r="AL28" s="59" t="str">
        <f>IF(AND('Mapa final'!$AA$27="Media",'Mapa final'!$AC$27="Catastrófico"),CONCATENATE("R3C",'Mapa final'!$Q$27),"")</f>
        <v/>
      </c>
      <c r="AM28" s="60" t="str">
        <f>IF(AND('Mapa final'!$AA$28="Media",'Mapa final'!$AC$28="Catastrófico"),CONCATENATE("R3C",'Mapa final'!$Q$28),"")</f>
        <v/>
      </c>
      <c r="AN28" s="1"/>
      <c r="AO28" s="248"/>
      <c r="AP28" s="168"/>
      <c r="AQ28" s="168"/>
      <c r="AR28" s="168"/>
      <c r="AS28" s="168"/>
      <c r="AT28" s="249"/>
      <c r="AU28" s="1"/>
      <c r="AV28" s="1"/>
      <c r="AW28" s="1"/>
      <c r="AX28" s="1"/>
      <c r="AY28" s="1"/>
      <c r="AZ28" s="1"/>
      <c r="BA28" s="1"/>
      <c r="BB28" s="1"/>
      <c r="BC28" s="1"/>
      <c r="BD28" s="1"/>
      <c r="BE28" s="1"/>
      <c r="BF28" s="1"/>
      <c r="BG28" s="1"/>
      <c r="BH28" s="1"/>
      <c r="BI28" s="1"/>
    </row>
    <row r="29" spans="1:61" ht="15" customHeight="1">
      <c r="A29" s="1"/>
      <c r="B29" s="266"/>
      <c r="C29" s="168"/>
      <c r="D29" s="169"/>
      <c r="E29" s="180"/>
      <c r="F29" s="168"/>
      <c r="G29" s="168"/>
      <c r="H29" s="168"/>
      <c r="I29" s="169"/>
      <c r="J29" s="70" t="str">
        <f ca="1">IF(AND('Mapa final'!$AA$29="Media",'Mapa final'!$AC$29="Leve"),CONCATENATE("R4C",'Mapa final'!$Q$29),"")</f>
        <v/>
      </c>
      <c r="K29" s="71" t="str">
        <f>IF(AND('Mapa final'!$AA$30="Media",'Mapa final'!$AC$30="Leve"),CONCATENATE("R4C",'Mapa final'!$Q$30),"")</f>
        <v/>
      </c>
      <c r="L29" s="71" t="str">
        <f>IF(AND('Mapa final'!$AA$31="Media",'Mapa final'!$AC$31="Leve"),CONCATENATE("R4C",'Mapa final'!$Q$31),"")</f>
        <v/>
      </c>
      <c r="M29" s="71" t="str">
        <f>IF(AND('Mapa final'!$AA$32="Media",'Mapa final'!$AC$32="Leve"),CONCATENATE("R4C",'Mapa final'!$Q$32),"")</f>
        <v/>
      </c>
      <c r="N29" s="71" t="str">
        <f>IF(AND('Mapa final'!$AA$33="Media",'Mapa final'!$AC$33="Leve"),CONCATENATE("R4C",'Mapa final'!$Q$33),"")</f>
        <v/>
      </c>
      <c r="O29" s="72" t="str">
        <f>IF(AND('Mapa final'!$AA$34="Media",'Mapa final'!$AC$34="Leve"),CONCATENATE("R4C",'Mapa final'!$Q$34),"")</f>
        <v/>
      </c>
      <c r="P29" s="70" t="str">
        <f ca="1">IF(AND('Mapa final'!$AA$29="Media",'Mapa final'!$AC$29="Menor"),CONCATENATE("R4C",'Mapa final'!$Q$29),"")</f>
        <v/>
      </c>
      <c r="Q29" s="71" t="str">
        <f>IF(AND('Mapa final'!$AA$30="Media",'Mapa final'!$AC$30="Menor"),CONCATENATE("R4C",'Mapa final'!$Q$30),"")</f>
        <v/>
      </c>
      <c r="R29" s="71" t="str">
        <f>IF(AND('Mapa final'!$AA$31="Media",'Mapa final'!$AC$31="Menor"),CONCATENATE("R4C",'Mapa final'!$Q$31),"")</f>
        <v/>
      </c>
      <c r="S29" s="71" t="str">
        <f>IF(AND('Mapa final'!$AA$32="Media",'Mapa final'!$AC$32="Menor"),CONCATENATE("R4C",'Mapa final'!$Q$32),"")</f>
        <v/>
      </c>
      <c r="T29" s="71" t="str">
        <f>IF(AND('Mapa final'!$AA$33="Media",'Mapa final'!$AC$33="Menor"),CONCATENATE("R4C",'Mapa final'!$Q$33),"")</f>
        <v/>
      </c>
      <c r="U29" s="72" t="str">
        <f>IF(AND('Mapa final'!$AA$34="Media",'Mapa final'!$AC$34="Menor"),CONCATENATE("R4C",'Mapa final'!$Q$34),"")</f>
        <v/>
      </c>
      <c r="V29" s="70" t="str">
        <f ca="1">IF(AND('Mapa final'!$AA$29="Media",'Mapa final'!$AC$29="Moderado"),CONCATENATE("R4C",'Mapa final'!$Q$29),"")</f>
        <v>R4C1</v>
      </c>
      <c r="W29" s="71" t="str">
        <f>IF(AND('Mapa final'!$AA$30="Media",'Mapa final'!$AC$30="Moderado"),CONCATENATE("R4C",'Mapa final'!$Q$30),"")</f>
        <v/>
      </c>
      <c r="X29" s="71" t="str">
        <f>IF(AND('Mapa final'!$AA$31="Media",'Mapa final'!$AC$31="Moderado"),CONCATENATE("R4C",'Mapa final'!$Q$31),"")</f>
        <v/>
      </c>
      <c r="Y29" s="71" t="str">
        <f>IF(AND('Mapa final'!$AA$32="Media",'Mapa final'!$AC$32="Moderado"),CONCATENATE("R4C",'Mapa final'!$Q$32),"")</f>
        <v/>
      </c>
      <c r="Z29" s="71" t="str">
        <f>IF(AND('Mapa final'!$AA$33="Media",'Mapa final'!$AC$33="Moderado"),CONCATENATE("R4C",'Mapa final'!$Q$33),"")</f>
        <v/>
      </c>
      <c r="AA29" s="72" t="str">
        <f>IF(AND('Mapa final'!$AA$34="Media",'Mapa final'!$AC$34="Moderado"),CONCATENATE("R4C",'Mapa final'!$Q$34),"")</f>
        <v/>
      </c>
      <c r="AB29" s="55" t="str">
        <f ca="1">IF(AND('Mapa final'!$AA$29="Media",'Mapa final'!$AC$29="Mayor"),CONCATENATE("R4C",'Mapa final'!$Q$29),"")</f>
        <v/>
      </c>
      <c r="AC29" s="56" t="str">
        <f>IF(AND('Mapa final'!$AA$30="Media",'Mapa final'!$AC$30="Mayor"),CONCATENATE("R4C",'Mapa final'!$Q$30),"")</f>
        <v/>
      </c>
      <c r="AD29" s="56" t="str">
        <f>IF(AND('Mapa final'!$AA$31="Media",'Mapa final'!$AC$31="Mayor"),CONCATENATE("R4C",'Mapa final'!$Q$31),"")</f>
        <v/>
      </c>
      <c r="AE29" s="56" t="str">
        <f>IF(AND('Mapa final'!$AA$32="Media",'Mapa final'!$AC$32="Mayor"),CONCATENATE("R4C",'Mapa final'!$Q$32),"")</f>
        <v/>
      </c>
      <c r="AF29" s="56" t="str">
        <f>IF(AND('Mapa final'!$AA$33="Media",'Mapa final'!$AC$33="Mayor"),CONCATENATE("R4C",'Mapa final'!$Q$33),"")</f>
        <v/>
      </c>
      <c r="AG29" s="57" t="str">
        <f>IF(AND('Mapa final'!$AA$34="Media",'Mapa final'!$AC$34="Mayor"),CONCATENATE("R4C",'Mapa final'!$Q$34),"")</f>
        <v/>
      </c>
      <c r="AH29" s="58" t="str">
        <f ca="1">IF(AND('Mapa final'!$AA$29="Media",'Mapa final'!$AC$29="Catastrófico"),CONCATENATE("R4C",'Mapa final'!$Q$29),"")</f>
        <v/>
      </c>
      <c r="AI29" s="59" t="str">
        <f>IF(AND('Mapa final'!$AA$30="Media",'Mapa final'!$AC$30="Catastrófico"),CONCATENATE("R4C",'Mapa final'!$Q$30),"")</f>
        <v/>
      </c>
      <c r="AJ29" s="59" t="str">
        <f>IF(AND('Mapa final'!$AA$31="Media",'Mapa final'!$AC$31="Catastrófico"),CONCATENATE("R4C",'Mapa final'!$Q$31),"")</f>
        <v/>
      </c>
      <c r="AK29" s="59" t="str">
        <f>IF(AND('Mapa final'!$AA$32="Media",'Mapa final'!$AC$32="Catastrófico"),CONCATENATE("R4C",'Mapa final'!$Q$32),"")</f>
        <v/>
      </c>
      <c r="AL29" s="59" t="str">
        <f>IF(AND('Mapa final'!$AA$33="Media",'Mapa final'!$AC$33="Catastrófico"),CONCATENATE("R4C",'Mapa final'!$Q$33),"")</f>
        <v/>
      </c>
      <c r="AM29" s="60" t="str">
        <f>IF(AND('Mapa final'!$AA$34="Media",'Mapa final'!$AC$34="Catastrófico"),CONCATENATE("R4C",'Mapa final'!$Q$34),"")</f>
        <v/>
      </c>
      <c r="AN29" s="1"/>
      <c r="AO29" s="248"/>
      <c r="AP29" s="168"/>
      <c r="AQ29" s="168"/>
      <c r="AR29" s="168"/>
      <c r="AS29" s="168"/>
      <c r="AT29" s="249"/>
      <c r="AU29" s="1"/>
      <c r="AV29" s="1"/>
      <c r="AW29" s="1"/>
      <c r="AX29" s="1"/>
      <c r="AY29" s="1"/>
      <c r="AZ29" s="1"/>
      <c r="BA29" s="1"/>
      <c r="BB29" s="1"/>
      <c r="BC29" s="1"/>
      <c r="BD29" s="1"/>
      <c r="BE29" s="1"/>
      <c r="BF29" s="1"/>
      <c r="BG29" s="1"/>
      <c r="BH29" s="1"/>
      <c r="BI29" s="1"/>
    </row>
    <row r="30" spans="1:61" ht="15" customHeight="1">
      <c r="A30" s="1"/>
      <c r="B30" s="266"/>
      <c r="C30" s="168"/>
      <c r="D30" s="169"/>
      <c r="E30" s="180"/>
      <c r="F30" s="168"/>
      <c r="G30" s="168"/>
      <c r="H30" s="168"/>
      <c r="I30" s="169"/>
      <c r="J30" s="70" t="str">
        <f ca="1">IF(AND('Mapa final'!$AA$35="Media",'Mapa final'!$AC$35="Leve"),CONCATENATE("R5C",'Mapa final'!$Q$35),"")</f>
        <v/>
      </c>
      <c r="K30" s="71" t="str">
        <f>IF(AND('Mapa final'!$AA$36="Media",'Mapa final'!$AC$36="Leve"),CONCATENATE("R5C",'Mapa final'!$Q$36),"")</f>
        <v/>
      </c>
      <c r="L30" s="71" t="str">
        <f>IF(AND('Mapa final'!$AA$37="Media",'Mapa final'!$AC$37="Leve"),CONCATENATE("R5C",'Mapa final'!$Q$37),"")</f>
        <v/>
      </c>
      <c r="M30" s="71" t="str">
        <f>IF(AND('Mapa final'!$AA$38="Media",'Mapa final'!$AC$38="Leve"),CONCATENATE("R5C",'Mapa final'!$Q$38),"")</f>
        <v/>
      </c>
      <c r="N30" s="71" t="str">
        <f>IF(AND('Mapa final'!$AA$39="Media",'Mapa final'!$AC$39="Leve"),CONCATENATE("R5C",'Mapa final'!$Q$39),"")</f>
        <v/>
      </c>
      <c r="O30" s="72" t="str">
        <f>IF(AND('Mapa final'!$AA$40="Media",'Mapa final'!$AC$40="Leve"),CONCATENATE("R5C",'Mapa final'!$Q$40),"")</f>
        <v/>
      </c>
      <c r="P30" s="70" t="str">
        <f ca="1">IF(AND('Mapa final'!$AA$35="Media",'Mapa final'!$AC$35="Menor"),CONCATENATE("R5C",'Mapa final'!$Q$35),"")</f>
        <v/>
      </c>
      <c r="Q30" s="71" t="str">
        <f>IF(AND('Mapa final'!$AA$36="Media",'Mapa final'!$AC$36="Menor"),CONCATENATE("R5C",'Mapa final'!$Q$36),"")</f>
        <v/>
      </c>
      <c r="R30" s="71" t="str">
        <f>IF(AND('Mapa final'!$AA$37="Media",'Mapa final'!$AC$37="Menor"),CONCATENATE("R5C",'Mapa final'!$Q$37),"")</f>
        <v/>
      </c>
      <c r="S30" s="71" t="str">
        <f>IF(AND('Mapa final'!$AA$38="Media",'Mapa final'!$AC$38="Menor"),CONCATENATE("R5C",'Mapa final'!$Q$38),"")</f>
        <v/>
      </c>
      <c r="T30" s="71" t="str">
        <f>IF(AND('Mapa final'!$AA$39="Media",'Mapa final'!$AC$39="Menor"),CONCATENATE("R5C",'Mapa final'!$Q$39),"")</f>
        <v/>
      </c>
      <c r="U30" s="72" t="str">
        <f>IF(AND('Mapa final'!$AA$40="Media",'Mapa final'!$AC$40="Menor"),CONCATENATE("R5C",'Mapa final'!$Q$40),"")</f>
        <v/>
      </c>
      <c r="V30" s="70" t="str">
        <f ca="1">IF(AND('Mapa final'!$AA$35="Media",'Mapa final'!$AC$35="Moderado"),CONCATENATE("R5C",'Mapa final'!$Q$35),"")</f>
        <v/>
      </c>
      <c r="W30" s="71" t="str">
        <f>IF(AND('Mapa final'!$AA$36="Media",'Mapa final'!$AC$36="Moderado"),CONCATENATE("R5C",'Mapa final'!$Q$36),"")</f>
        <v/>
      </c>
      <c r="X30" s="71" t="str">
        <f>IF(AND('Mapa final'!$AA$37="Media",'Mapa final'!$AC$37="Moderado"),CONCATENATE("R5C",'Mapa final'!$Q$37),"")</f>
        <v/>
      </c>
      <c r="Y30" s="71" t="str">
        <f>IF(AND('Mapa final'!$AA$38="Media",'Mapa final'!$AC$38="Moderado"),CONCATENATE("R5C",'Mapa final'!$Q$38),"")</f>
        <v/>
      </c>
      <c r="Z30" s="71" t="str">
        <f>IF(AND('Mapa final'!$AA$39="Media",'Mapa final'!$AC$39="Moderado"),CONCATENATE("R5C",'Mapa final'!$Q$39),"")</f>
        <v/>
      </c>
      <c r="AA30" s="72" t="str">
        <f>IF(AND('Mapa final'!$AA$40="Media",'Mapa final'!$AC$40="Moderado"),CONCATENATE("R5C",'Mapa final'!$Q$40),"")</f>
        <v/>
      </c>
      <c r="AB30" s="55" t="str">
        <f ca="1">IF(AND('Mapa final'!$AA$35="Media",'Mapa final'!$AC$35="Mayor"),CONCATENATE("R5C",'Mapa final'!$Q$35),"")</f>
        <v/>
      </c>
      <c r="AC30" s="56" t="str">
        <f>IF(AND('Mapa final'!$AA$36="Media",'Mapa final'!$AC$36="Mayor"),CONCATENATE("R5C",'Mapa final'!$Q$36),"")</f>
        <v/>
      </c>
      <c r="AD30" s="56" t="str">
        <f>IF(AND('Mapa final'!$AA$37="Media",'Mapa final'!$AC$37="Mayor"),CONCATENATE("R5C",'Mapa final'!$Q$37),"")</f>
        <v/>
      </c>
      <c r="AE30" s="56" t="str">
        <f>IF(AND('Mapa final'!$AA$38="Media",'Mapa final'!$AC$38="Mayor"),CONCATENATE("R5C",'Mapa final'!$Q$38),"")</f>
        <v/>
      </c>
      <c r="AF30" s="56" t="str">
        <f>IF(AND('Mapa final'!$AA$39="Media",'Mapa final'!$AC$39="Mayor"),CONCATENATE("R5C",'Mapa final'!$Q$39),"")</f>
        <v/>
      </c>
      <c r="AG30" s="57" t="str">
        <f>IF(AND('Mapa final'!$AA$40="Media",'Mapa final'!$AC$40="Mayor"),CONCATENATE("R5C",'Mapa final'!$Q$40),"")</f>
        <v/>
      </c>
      <c r="AH30" s="58" t="str">
        <f ca="1">IF(AND('Mapa final'!$AA$35="Media",'Mapa final'!$AC$35="Catastrófico"),CONCATENATE("R5C",'Mapa final'!$Q$35),"")</f>
        <v/>
      </c>
      <c r="AI30" s="59" t="str">
        <f>IF(AND('Mapa final'!$AA$36="Media",'Mapa final'!$AC$36="Catastrófico"),CONCATENATE("R5C",'Mapa final'!$Q$36),"")</f>
        <v/>
      </c>
      <c r="AJ30" s="59" t="str">
        <f>IF(AND('Mapa final'!$AA$37="Media",'Mapa final'!$AC$37="Catastrófico"),CONCATENATE("R5C",'Mapa final'!$Q$37),"")</f>
        <v/>
      </c>
      <c r="AK30" s="59" t="str">
        <f>IF(AND('Mapa final'!$AA$38="Media",'Mapa final'!$AC$38="Catastrófico"),CONCATENATE("R5C",'Mapa final'!$Q$38),"")</f>
        <v/>
      </c>
      <c r="AL30" s="59" t="str">
        <f>IF(AND('Mapa final'!$AA$39="Media",'Mapa final'!$AC$39="Catastrófico"),CONCATENATE("R5C",'Mapa final'!$Q$39),"")</f>
        <v/>
      </c>
      <c r="AM30" s="60" t="str">
        <f>IF(AND('Mapa final'!$AA$40="Media",'Mapa final'!$AC$40="Catastrófico"),CONCATENATE("R5C",'Mapa final'!$Q$40),"")</f>
        <v/>
      </c>
      <c r="AN30" s="1"/>
      <c r="AO30" s="248"/>
      <c r="AP30" s="168"/>
      <c r="AQ30" s="168"/>
      <c r="AR30" s="168"/>
      <c r="AS30" s="168"/>
      <c r="AT30" s="249"/>
      <c r="AU30" s="1"/>
      <c r="AV30" s="1"/>
      <c r="AW30" s="1"/>
      <c r="AX30" s="1"/>
      <c r="AY30" s="1"/>
      <c r="AZ30" s="1"/>
      <c r="BA30" s="1"/>
      <c r="BB30" s="1"/>
      <c r="BC30" s="1"/>
      <c r="BD30" s="1"/>
      <c r="BE30" s="1"/>
      <c r="BF30" s="1"/>
      <c r="BG30" s="1"/>
      <c r="BH30" s="1"/>
      <c r="BI30" s="1"/>
    </row>
    <row r="31" spans="1:61" ht="15" customHeight="1">
      <c r="A31" s="1"/>
      <c r="B31" s="266"/>
      <c r="C31" s="168"/>
      <c r="D31" s="169"/>
      <c r="E31" s="180"/>
      <c r="F31" s="168"/>
      <c r="G31" s="168"/>
      <c r="H31" s="168"/>
      <c r="I31" s="169"/>
      <c r="J31" s="70" t="e">
        <f>IF(AND('Mapa final'!#REF!="Media",'Mapa final'!#REF!="Leve"),CONCATENATE("R6C",'Mapa final'!#REF!),"")</f>
        <v>#REF!</v>
      </c>
      <c r="K31" s="71" t="e">
        <f>IF(AND('Mapa final'!#REF!="Media",'Mapa final'!#REF!="Leve"),CONCATENATE("R6C",'Mapa final'!#REF!),"")</f>
        <v>#REF!</v>
      </c>
      <c r="L31" s="71" t="e">
        <f>IF(AND('Mapa final'!#REF!="Media",'Mapa final'!#REF!="Leve"),CONCATENATE("R6C",'Mapa final'!#REF!),"")</f>
        <v>#REF!</v>
      </c>
      <c r="M31" s="71" t="e">
        <f>IF(AND('Mapa final'!#REF!="Media",'Mapa final'!#REF!="Leve"),CONCATENATE("R6C",'Mapa final'!#REF!),"")</f>
        <v>#REF!</v>
      </c>
      <c r="N31" s="71" t="e">
        <f>IF(AND('Mapa final'!#REF!="Media",'Mapa final'!#REF!="Leve"),CONCATENATE("R6C",'Mapa final'!#REF!),"")</f>
        <v>#REF!</v>
      </c>
      <c r="O31" s="72" t="e">
        <f>IF(AND('Mapa final'!#REF!="Media",'Mapa final'!#REF!="Leve"),CONCATENATE("R6C",'Mapa final'!#REF!),"")</f>
        <v>#REF!</v>
      </c>
      <c r="P31" s="70" t="e">
        <f>IF(AND('Mapa final'!#REF!="Media",'Mapa final'!#REF!="Menor"),CONCATENATE("R6C",'Mapa final'!#REF!),"")</f>
        <v>#REF!</v>
      </c>
      <c r="Q31" s="71" t="e">
        <f>IF(AND('Mapa final'!#REF!="Media",'Mapa final'!#REF!="Menor"),CONCATENATE("R6C",'Mapa final'!#REF!),"")</f>
        <v>#REF!</v>
      </c>
      <c r="R31" s="71" t="e">
        <f>IF(AND('Mapa final'!#REF!="Media",'Mapa final'!#REF!="Menor"),CONCATENATE("R6C",'Mapa final'!#REF!),"")</f>
        <v>#REF!</v>
      </c>
      <c r="S31" s="71" t="e">
        <f>IF(AND('Mapa final'!#REF!="Media",'Mapa final'!#REF!="Menor"),CONCATENATE("R6C",'Mapa final'!#REF!),"")</f>
        <v>#REF!</v>
      </c>
      <c r="T31" s="71" t="e">
        <f>IF(AND('Mapa final'!#REF!="Media",'Mapa final'!#REF!="Menor"),CONCATENATE("R6C",'Mapa final'!#REF!),"")</f>
        <v>#REF!</v>
      </c>
      <c r="U31" s="72" t="e">
        <f>IF(AND('Mapa final'!#REF!="Media",'Mapa final'!#REF!="Menor"),CONCATENATE("R6C",'Mapa final'!#REF!),"")</f>
        <v>#REF!</v>
      </c>
      <c r="V31" s="70" t="e">
        <f>IF(AND('Mapa final'!#REF!="Media",'Mapa final'!#REF!="Moderado"),CONCATENATE("R6C",'Mapa final'!#REF!),"")</f>
        <v>#REF!</v>
      </c>
      <c r="W31" s="71" t="e">
        <f>IF(AND('Mapa final'!#REF!="Media",'Mapa final'!#REF!="Moderado"),CONCATENATE("R6C",'Mapa final'!#REF!),"")</f>
        <v>#REF!</v>
      </c>
      <c r="X31" s="71" t="e">
        <f>IF(AND('Mapa final'!#REF!="Media",'Mapa final'!#REF!="Moderado"),CONCATENATE("R6C",'Mapa final'!#REF!),"")</f>
        <v>#REF!</v>
      </c>
      <c r="Y31" s="71" t="e">
        <f>IF(AND('Mapa final'!#REF!="Media",'Mapa final'!#REF!="Moderado"),CONCATENATE("R6C",'Mapa final'!#REF!),"")</f>
        <v>#REF!</v>
      </c>
      <c r="Z31" s="71" t="e">
        <f>IF(AND('Mapa final'!#REF!="Media",'Mapa final'!#REF!="Moderado"),CONCATENATE("R6C",'Mapa final'!#REF!),"")</f>
        <v>#REF!</v>
      </c>
      <c r="AA31" s="72" t="e">
        <f>IF(AND('Mapa final'!#REF!="Media",'Mapa final'!#REF!="Moderado"),CONCATENATE("R6C",'Mapa final'!#REF!),"")</f>
        <v>#REF!</v>
      </c>
      <c r="AB31" s="55" t="e">
        <f>IF(AND('Mapa final'!#REF!="Media",'Mapa final'!#REF!="Mayor"),CONCATENATE("R6C",'Mapa final'!#REF!),"")</f>
        <v>#REF!</v>
      </c>
      <c r="AC31" s="56" t="e">
        <f>IF(AND('Mapa final'!#REF!="Media",'Mapa final'!#REF!="Mayor"),CONCATENATE("R6C",'Mapa final'!#REF!),"")</f>
        <v>#REF!</v>
      </c>
      <c r="AD31" s="56" t="e">
        <f>IF(AND('Mapa final'!#REF!="Media",'Mapa final'!#REF!="Mayor"),CONCATENATE("R6C",'Mapa final'!#REF!),"")</f>
        <v>#REF!</v>
      </c>
      <c r="AE31" s="56" t="e">
        <f>IF(AND('Mapa final'!#REF!="Media",'Mapa final'!#REF!="Mayor"),CONCATENATE("R6C",'Mapa final'!#REF!),"")</f>
        <v>#REF!</v>
      </c>
      <c r="AF31" s="56" t="e">
        <f>IF(AND('Mapa final'!#REF!="Media",'Mapa final'!#REF!="Mayor"),CONCATENATE("R6C",'Mapa final'!#REF!),"")</f>
        <v>#REF!</v>
      </c>
      <c r="AG31" s="57" t="e">
        <f>IF(AND('Mapa final'!#REF!="Media",'Mapa final'!#REF!="Mayor"),CONCATENATE("R6C",'Mapa final'!#REF!),"")</f>
        <v>#REF!</v>
      </c>
      <c r="AH31" s="58" t="e">
        <f>IF(AND('Mapa final'!#REF!="Media",'Mapa final'!#REF!="Catastrófico"),CONCATENATE("R6C",'Mapa final'!#REF!),"")</f>
        <v>#REF!</v>
      </c>
      <c r="AI31" s="59" t="e">
        <f>IF(AND('Mapa final'!#REF!="Media",'Mapa final'!#REF!="Catastrófico"),CONCATENATE("R6C",'Mapa final'!#REF!),"")</f>
        <v>#REF!</v>
      </c>
      <c r="AJ31" s="59" t="e">
        <f>IF(AND('Mapa final'!#REF!="Media",'Mapa final'!#REF!="Catastrófico"),CONCATENATE("R6C",'Mapa final'!#REF!),"")</f>
        <v>#REF!</v>
      </c>
      <c r="AK31" s="59" t="e">
        <f>IF(AND('Mapa final'!#REF!="Media",'Mapa final'!#REF!="Catastrófico"),CONCATENATE("R6C",'Mapa final'!#REF!),"")</f>
        <v>#REF!</v>
      </c>
      <c r="AL31" s="59" t="e">
        <f>IF(AND('Mapa final'!#REF!="Media",'Mapa final'!#REF!="Catastrófico"),CONCATENATE("R6C",'Mapa final'!#REF!),"")</f>
        <v>#REF!</v>
      </c>
      <c r="AM31" s="60" t="e">
        <f>IF(AND('Mapa final'!#REF!="Media",'Mapa final'!#REF!="Catastrófico"),CONCATENATE("R6C",'Mapa final'!#REF!),"")</f>
        <v>#REF!</v>
      </c>
      <c r="AN31" s="1"/>
      <c r="AO31" s="248"/>
      <c r="AP31" s="168"/>
      <c r="AQ31" s="168"/>
      <c r="AR31" s="168"/>
      <c r="AS31" s="168"/>
      <c r="AT31" s="249"/>
      <c r="AU31" s="1"/>
      <c r="AV31" s="1"/>
      <c r="AW31" s="1"/>
      <c r="AX31" s="1"/>
      <c r="AY31" s="1"/>
      <c r="AZ31" s="1"/>
      <c r="BA31" s="1"/>
      <c r="BB31" s="1"/>
      <c r="BC31" s="1"/>
      <c r="BD31" s="1"/>
      <c r="BE31" s="1"/>
      <c r="BF31" s="1"/>
      <c r="BG31" s="1"/>
      <c r="BH31" s="1"/>
      <c r="BI31" s="1"/>
    </row>
    <row r="32" spans="1:61" ht="15" customHeight="1">
      <c r="A32" s="1"/>
      <c r="B32" s="266"/>
      <c r="C32" s="168"/>
      <c r="D32" s="169"/>
      <c r="E32" s="180"/>
      <c r="F32" s="168"/>
      <c r="G32" s="168"/>
      <c r="H32" s="168"/>
      <c r="I32" s="169"/>
      <c r="J32" s="70" t="e">
        <f>IF(AND('Mapa final'!#REF!="Media",'Mapa final'!#REF!="Leve"),CONCATENATE("R7C",'Mapa final'!#REF!),"")</f>
        <v>#REF!</v>
      </c>
      <c r="K32" s="71" t="e">
        <f>IF(AND('Mapa final'!#REF!="Media",'Mapa final'!#REF!="Leve"),CONCATENATE("R7C",'Mapa final'!#REF!),"")</f>
        <v>#REF!</v>
      </c>
      <c r="L32" s="71" t="e">
        <f>IF(AND('Mapa final'!#REF!="Media",'Mapa final'!#REF!="Leve"),CONCATENATE("R7C",'Mapa final'!#REF!),"")</f>
        <v>#REF!</v>
      </c>
      <c r="M32" s="71" t="e">
        <f>IF(AND('Mapa final'!#REF!="Media",'Mapa final'!#REF!="Leve"),CONCATENATE("R7C",'Mapa final'!#REF!),"")</f>
        <v>#REF!</v>
      </c>
      <c r="N32" s="71" t="e">
        <f>IF(AND('Mapa final'!#REF!="Media",'Mapa final'!#REF!="Leve"),CONCATENATE("R7C",'Mapa final'!#REF!),"")</f>
        <v>#REF!</v>
      </c>
      <c r="O32" s="72" t="e">
        <f>IF(AND('Mapa final'!#REF!="Media",'Mapa final'!#REF!="Leve"),CONCATENATE("R7C",'Mapa final'!#REF!),"")</f>
        <v>#REF!</v>
      </c>
      <c r="P32" s="70" t="e">
        <f>IF(AND('Mapa final'!#REF!="Media",'Mapa final'!#REF!="Menor"),CONCATENATE("R7C",'Mapa final'!#REF!),"")</f>
        <v>#REF!</v>
      </c>
      <c r="Q32" s="71" t="e">
        <f>IF(AND('Mapa final'!#REF!="Media",'Mapa final'!#REF!="Menor"),CONCATENATE("R7C",'Mapa final'!#REF!),"")</f>
        <v>#REF!</v>
      </c>
      <c r="R32" s="71" t="e">
        <f>IF(AND('Mapa final'!#REF!="Media",'Mapa final'!#REF!="Menor"),CONCATENATE("R7C",'Mapa final'!#REF!),"")</f>
        <v>#REF!</v>
      </c>
      <c r="S32" s="71" t="e">
        <f>IF(AND('Mapa final'!#REF!="Media",'Mapa final'!#REF!="Menor"),CONCATENATE("R7C",'Mapa final'!#REF!),"")</f>
        <v>#REF!</v>
      </c>
      <c r="T32" s="71" t="e">
        <f>IF(AND('Mapa final'!#REF!="Media",'Mapa final'!#REF!="Menor"),CONCATENATE("R7C",'Mapa final'!#REF!),"")</f>
        <v>#REF!</v>
      </c>
      <c r="U32" s="72" t="e">
        <f>IF(AND('Mapa final'!#REF!="Media",'Mapa final'!#REF!="Menor"),CONCATENATE("R7C",'Mapa final'!#REF!),"")</f>
        <v>#REF!</v>
      </c>
      <c r="V32" s="70" t="e">
        <f>IF(AND('Mapa final'!#REF!="Media",'Mapa final'!#REF!="Moderado"),CONCATENATE("R7C",'Mapa final'!#REF!),"")</f>
        <v>#REF!</v>
      </c>
      <c r="W32" s="71" t="e">
        <f>IF(AND('Mapa final'!#REF!="Media",'Mapa final'!#REF!="Moderado"),CONCATENATE("R7C",'Mapa final'!#REF!),"")</f>
        <v>#REF!</v>
      </c>
      <c r="X32" s="71" t="e">
        <f>IF(AND('Mapa final'!#REF!="Media",'Mapa final'!#REF!="Moderado"),CONCATENATE("R7C",'Mapa final'!#REF!),"")</f>
        <v>#REF!</v>
      </c>
      <c r="Y32" s="71" t="e">
        <f>IF(AND('Mapa final'!#REF!="Media",'Mapa final'!#REF!="Moderado"),CONCATENATE("R7C",'Mapa final'!#REF!),"")</f>
        <v>#REF!</v>
      </c>
      <c r="Z32" s="71" t="e">
        <f>IF(AND('Mapa final'!#REF!="Media",'Mapa final'!#REF!="Moderado"),CONCATENATE("R7C",'Mapa final'!#REF!),"")</f>
        <v>#REF!</v>
      </c>
      <c r="AA32" s="72" t="e">
        <f>IF(AND('Mapa final'!#REF!="Media",'Mapa final'!#REF!="Moderado"),CONCATENATE("R7C",'Mapa final'!#REF!),"")</f>
        <v>#REF!</v>
      </c>
      <c r="AB32" s="55" t="e">
        <f>IF(AND('Mapa final'!#REF!="Media",'Mapa final'!#REF!="Mayor"),CONCATENATE("R7C",'Mapa final'!#REF!),"")</f>
        <v>#REF!</v>
      </c>
      <c r="AC32" s="56" t="e">
        <f>IF(AND('Mapa final'!#REF!="Media",'Mapa final'!#REF!="Mayor"),CONCATENATE("R7C",'Mapa final'!#REF!),"")</f>
        <v>#REF!</v>
      </c>
      <c r="AD32" s="56" t="e">
        <f>IF(AND('Mapa final'!#REF!="Media",'Mapa final'!#REF!="Mayor"),CONCATENATE("R7C",'Mapa final'!#REF!),"")</f>
        <v>#REF!</v>
      </c>
      <c r="AE32" s="56" t="e">
        <f>IF(AND('Mapa final'!#REF!="Media",'Mapa final'!#REF!="Mayor"),CONCATENATE("R7C",'Mapa final'!#REF!),"")</f>
        <v>#REF!</v>
      </c>
      <c r="AF32" s="56" t="e">
        <f>IF(AND('Mapa final'!#REF!="Media",'Mapa final'!#REF!="Mayor"),CONCATENATE("R7C",'Mapa final'!#REF!),"")</f>
        <v>#REF!</v>
      </c>
      <c r="AG32" s="57" t="e">
        <f>IF(AND('Mapa final'!#REF!="Media",'Mapa final'!#REF!="Mayor"),CONCATENATE("R7C",'Mapa final'!#REF!),"")</f>
        <v>#REF!</v>
      </c>
      <c r="AH32" s="58" t="e">
        <f>IF(AND('Mapa final'!#REF!="Media",'Mapa final'!#REF!="Catastrófico"),CONCATENATE("R7C",'Mapa final'!#REF!),"")</f>
        <v>#REF!</v>
      </c>
      <c r="AI32" s="59" t="e">
        <f>IF(AND('Mapa final'!#REF!="Media",'Mapa final'!#REF!="Catastrófico"),CONCATENATE("R7C",'Mapa final'!#REF!),"")</f>
        <v>#REF!</v>
      </c>
      <c r="AJ32" s="59" t="e">
        <f>IF(AND('Mapa final'!#REF!="Media",'Mapa final'!#REF!="Catastrófico"),CONCATENATE("R7C",'Mapa final'!#REF!),"")</f>
        <v>#REF!</v>
      </c>
      <c r="AK32" s="59" t="e">
        <f>IF(AND('Mapa final'!#REF!="Media",'Mapa final'!#REF!="Catastrófico"),CONCATENATE("R7C",'Mapa final'!#REF!),"")</f>
        <v>#REF!</v>
      </c>
      <c r="AL32" s="59" t="e">
        <f>IF(AND('Mapa final'!#REF!="Media",'Mapa final'!#REF!="Catastrófico"),CONCATENATE("R7C",'Mapa final'!#REF!),"")</f>
        <v>#REF!</v>
      </c>
      <c r="AM32" s="60" t="e">
        <f>IF(AND('Mapa final'!#REF!="Media",'Mapa final'!#REF!="Catastrófico"),CONCATENATE("R7C",'Mapa final'!#REF!),"")</f>
        <v>#REF!</v>
      </c>
      <c r="AN32" s="1"/>
      <c r="AO32" s="248"/>
      <c r="AP32" s="168"/>
      <c r="AQ32" s="168"/>
      <c r="AR32" s="168"/>
      <c r="AS32" s="168"/>
      <c r="AT32" s="249"/>
      <c r="AU32" s="1"/>
      <c r="AV32" s="1"/>
      <c r="AW32" s="1"/>
      <c r="AX32" s="1"/>
      <c r="AY32" s="1"/>
      <c r="AZ32" s="1"/>
      <c r="BA32" s="1"/>
      <c r="BB32" s="1"/>
      <c r="BC32" s="1"/>
      <c r="BD32" s="1"/>
      <c r="BE32" s="1"/>
      <c r="BF32" s="1"/>
      <c r="BG32" s="1"/>
      <c r="BH32" s="1"/>
      <c r="BI32" s="1"/>
    </row>
    <row r="33" spans="1:61" ht="15" customHeight="1">
      <c r="A33" s="1"/>
      <c r="B33" s="266"/>
      <c r="C33" s="168"/>
      <c r="D33" s="169"/>
      <c r="E33" s="180"/>
      <c r="F33" s="168"/>
      <c r="G33" s="168"/>
      <c r="H33" s="168"/>
      <c r="I33" s="169"/>
      <c r="J33" s="70" t="e">
        <f>IF(AND('Mapa final'!#REF!="Media",'Mapa final'!#REF!="Leve"),CONCATENATE("R8C",'Mapa final'!#REF!),"")</f>
        <v>#REF!</v>
      </c>
      <c r="K33" s="71" t="e">
        <f>IF(AND('Mapa final'!#REF!="Media",'Mapa final'!#REF!="Leve"),CONCATENATE("R8C",'Mapa final'!#REF!),"")</f>
        <v>#REF!</v>
      </c>
      <c r="L33" s="71" t="e">
        <f>IF(AND('Mapa final'!#REF!="Media",'Mapa final'!#REF!="Leve"),CONCATENATE("R8C",'Mapa final'!#REF!),"")</f>
        <v>#REF!</v>
      </c>
      <c r="M33" s="71" t="e">
        <f>IF(AND('Mapa final'!#REF!="Media",'Mapa final'!#REF!="Leve"),CONCATENATE("R8C",'Mapa final'!#REF!),"")</f>
        <v>#REF!</v>
      </c>
      <c r="N33" s="71" t="e">
        <f>IF(AND('Mapa final'!#REF!="Media",'Mapa final'!#REF!="Leve"),CONCATENATE("R8C",'Mapa final'!#REF!),"")</f>
        <v>#REF!</v>
      </c>
      <c r="O33" s="72" t="e">
        <f>IF(AND('Mapa final'!#REF!="Media",'Mapa final'!#REF!="Leve"),CONCATENATE("R8C",'Mapa final'!#REF!),"")</f>
        <v>#REF!</v>
      </c>
      <c r="P33" s="70" t="e">
        <f>IF(AND('Mapa final'!#REF!="Media",'Mapa final'!#REF!="Menor"),CONCATENATE("R8C",'Mapa final'!#REF!),"")</f>
        <v>#REF!</v>
      </c>
      <c r="Q33" s="71" t="e">
        <f>IF(AND('Mapa final'!#REF!="Media",'Mapa final'!#REF!="Menor"),CONCATENATE("R8C",'Mapa final'!#REF!),"")</f>
        <v>#REF!</v>
      </c>
      <c r="R33" s="71" t="e">
        <f>IF(AND('Mapa final'!#REF!="Media",'Mapa final'!#REF!="Menor"),CONCATENATE("R8C",'Mapa final'!#REF!),"")</f>
        <v>#REF!</v>
      </c>
      <c r="S33" s="71" t="e">
        <f>IF(AND('Mapa final'!#REF!="Media",'Mapa final'!#REF!="Menor"),CONCATENATE("R8C",'Mapa final'!#REF!),"")</f>
        <v>#REF!</v>
      </c>
      <c r="T33" s="71" t="e">
        <f>IF(AND('Mapa final'!#REF!="Media",'Mapa final'!#REF!="Menor"),CONCATENATE("R8C",'Mapa final'!#REF!),"")</f>
        <v>#REF!</v>
      </c>
      <c r="U33" s="72" t="e">
        <f>IF(AND('Mapa final'!#REF!="Media",'Mapa final'!#REF!="Menor"),CONCATENATE("R8C",'Mapa final'!#REF!),"")</f>
        <v>#REF!</v>
      </c>
      <c r="V33" s="70" t="e">
        <f>IF(AND('Mapa final'!#REF!="Media",'Mapa final'!#REF!="Moderado"),CONCATENATE("R8C",'Mapa final'!#REF!),"")</f>
        <v>#REF!</v>
      </c>
      <c r="W33" s="71" t="e">
        <f>IF(AND('Mapa final'!#REF!="Media",'Mapa final'!#REF!="Moderado"),CONCATENATE("R8C",'Mapa final'!#REF!),"")</f>
        <v>#REF!</v>
      </c>
      <c r="X33" s="71" t="e">
        <f>IF(AND('Mapa final'!#REF!="Media",'Mapa final'!#REF!="Moderado"),CONCATENATE("R8C",'Mapa final'!#REF!),"")</f>
        <v>#REF!</v>
      </c>
      <c r="Y33" s="71" t="e">
        <f>IF(AND('Mapa final'!#REF!="Media",'Mapa final'!#REF!="Moderado"),CONCATENATE("R8C",'Mapa final'!#REF!),"")</f>
        <v>#REF!</v>
      </c>
      <c r="Z33" s="71" t="e">
        <f>IF(AND('Mapa final'!#REF!="Media",'Mapa final'!#REF!="Moderado"),CONCATENATE("R8C",'Mapa final'!#REF!),"")</f>
        <v>#REF!</v>
      </c>
      <c r="AA33" s="72" t="e">
        <f>IF(AND('Mapa final'!#REF!="Media",'Mapa final'!#REF!="Moderado"),CONCATENATE("R8C",'Mapa final'!#REF!),"")</f>
        <v>#REF!</v>
      </c>
      <c r="AB33" s="55" t="e">
        <f>IF(AND('Mapa final'!#REF!="Media",'Mapa final'!#REF!="Mayor"),CONCATENATE("R8C",'Mapa final'!#REF!),"")</f>
        <v>#REF!</v>
      </c>
      <c r="AC33" s="56" t="e">
        <f>IF(AND('Mapa final'!#REF!="Media",'Mapa final'!#REF!="Mayor"),CONCATENATE("R8C",'Mapa final'!#REF!),"")</f>
        <v>#REF!</v>
      </c>
      <c r="AD33" s="56" t="e">
        <f>IF(AND('Mapa final'!#REF!="Media",'Mapa final'!#REF!="Mayor"),CONCATENATE("R8C",'Mapa final'!#REF!),"")</f>
        <v>#REF!</v>
      </c>
      <c r="AE33" s="56" t="e">
        <f>IF(AND('Mapa final'!#REF!="Media",'Mapa final'!#REF!="Mayor"),CONCATENATE("R8C",'Mapa final'!#REF!),"")</f>
        <v>#REF!</v>
      </c>
      <c r="AF33" s="56" t="e">
        <f>IF(AND('Mapa final'!#REF!="Media",'Mapa final'!#REF!="Mayor"),CONCATENATE("R8C",'Mapa final'!#REF!),"")</f>
        <v>#REF!</v>
      </c>
      <c r="AG33" s="57" t="e">
        <f>IF(AND('Mapa final'!#REF!="Media",'Mapa final'!#REF!="Mayor"),CONCATENATE("R8C",'Mapa final'!#REF!),"")</f>
        <v>#REF!</v>
      </c>
      <c r="AH33" s="58" t="e">
        <f>IF(AND('Mapa final'!#REF!="Media",'Mapa final'!#REF!="Catastrófico"),CONCATENATE("R8C",'Mapa final'!#REF!),"")</f>
        <v>#REF!</v>
      </c>
      <c r="AI33" s="59" t="e">
        <f>IF(AND('Mapa final'!#REF!="Media",'Mapa final'!#REF!="Catastrófico"),CONCATENATE("R8C",'Mapa final'!#REF!),"")</f>
        <v>#REF!</v>
      </c>
      <c r="AJ33" s="59" t="e">
        <f>IF(AND('Mapa final'!#REF!="Media",'Mapa final'!#REF!="Catastrófico"),CONCATENATE("R8C",'Mapa final'!#REF!),"")</f>
        <v>#REF!</v>
      </c>
      <c r="AK33" s="59" t="e">
        <f>IF(AND('Mapa final'!#REF!="Media",'Mapa final'!#REF!="Catastrófico"),CONCATENATE("R8C",'Mapa final'!#REF!),"")</f>
        <v>#REF!</v>
      </c>
      <c r="AL33" s="59" t="e">
        <f>IF(AND('Mapa final'!#REF!="Media",'Mapa final'!#REF!="Catastrófico"),CONCATENATE("R8C",'Mapa final'!#REF!),"")</f>
        <v>#REF!</v>
      </c>
      <c r="AM33" s="60" t="e">
        <f>IF(AND('Mapa final'!#REF!="Media",'Mapa final'!#REF!="Catastrófico"),CONCATENATE("R8C",'Mapa final'!#REF!),"")</f>
        <v>#REF!</v>
      </c>
      <c r="AN33" s="1"/>
      <c r="AO33" s="248"/>
      <c r="AP33" s="168"/>
      <c r="AQ33" s="168"/>
      <c r="AR33" s="168"/>
      <c r="AS33" s="168"/>
      <c r="AT33" s="249"/>
      <c r="AU33" s="1"/>
      <c r="AV33" s="1"/>
      <c r="AW33" s="1"/>
      <c r="AX33" s="1"/>
      <c r="AY33" s="1"/>
      <c r="AZ33" s="1"/>
      <c r="BA33" s="1"/>
      <c r="BB33" s="1"/>
      <c r="BC33" s="1"/>
      <c r="BD33" s="1"/>
      <c r="BE33" s="1"/>
      <c r="BF33" s="1"/>
      <c r="BG33" s="1"/>
      <c r="BH33" s="1"/>
      <c r="BI33" s="1"/>
    </row>
    <row r="34" spans="1:61" ht="15" customHeight="1">
      <c r="A34" s="1"/>
      <c r="B34" s="266"/>
      <c r="C34" s="168"/>
      <c r="D34" s="169"/>
      <c r="E34" s="180"/>
      <c r="F34" s="168"/>
      <c r="G34" s="168"/>
      <c r="H34" s="168"/>
      <c r="I34" s="169"/>
      <c r="J34" s="70" t="e">
        <f>IF(AND('Mapa final'!#REF!="Media",'Mapa final'!#REF!="Leve"),CONCATENATE("R9C",'Mapa final'!#REF!),"")</f>
        <v>#REF!</v>
      </c>
      <c r="K34" s="71" t="e">
        <f>IF(AND('Mapa final'!#REF!="Media",'Mapa final'!#REF!="Leve"),CONCATENATE("R9C",'Mapa final'!#REF!),"")</f>
        <v>#REF!</v>
      </c>
      <c r="L34" s="71" t="e">
        <f>IF(AND('Mapa final'!#REF!="Media",'Mapa final'!#REF!="Leve"),CONCATENATE("R9C",'Mapa final'!#REF!),"")</f>
        <v>#REF!</v>
      </c>
      <c r="M34" s="71" t="e">
        <f>IF(AND('Mapa final'!#REF!="Media",'Mapa final'!#REF!="Leve"),CONCATENATE("R9C",'Mapa final'!#REF!),"")</f>
        <v>#REF!</v>
      </c>
      <c r="N34" s="71" t="e">
        <f>IF(AND('Mapa final'!#REF!="Media",'Mapa final'!#REF!="Leve"),CONCATENATE("R9C",'Mapa final'!#REF!),"")</f>
        <v>#REF!</v>
      </c>
      <c r="O34" s="72" t="e">
        <f>IF(AND('Mapa final'!#REF!="Media",'Mapa final'!#REF!="Leve"),CONCATENATE("R9C",'Mapa final'!#REF!),"")</f>
        <v>#REF!</v>
      </c>
      <c r="P34" s="70" t="e">
        <f>IF(AND('Mapa final'!#REF!="Media",'Mapa final'!#REF!="Menor"),CONCATENATE("R9C",'Mapa final'!#REF!),"")</f>
        <v>#REF!</v>
      </c>
      <c r="Q34" s="71" t="e">
        <f>IF(AND('Mapa final'!#REF!="Media",'Mapa final'!#REF!="Menor"),CONCATENATE("R9C",'Mapa final'!#REF!),"")</f>
        <v>#REF!</v>
      </c>
      <c r="R34" s="71" t="e">
        <f>IF(AND('Mapa final'!#REF!="Media",'Mapa final'!#REF!="Menor"),CONCATENATE("R9C",'Mapa final'!#REF!),"")</f>
        <v>#REF!</v>
      </c>
      <c r="S34" s="71" t="e">
        <f>IF(AND('Mapa final'!#REF!="Media",'Mapa final'!#REF!="Menor"),CONCATENATE("R9C",'Mapa final'!#REF!),"")</f>
        <v>#REF!</v>
      </c>
      <c r="T34" s="71" t="e">
        <f>IF(AND('Mapa final'!#REF!="Media",'Mapa final'!#REF!="Menor"),CONCATENATE("R9C",'Mapa final'!#REF!),"")</f>
        <v>#REF!</v>
      </c>
      <c r="U34" s="72" t="e">
        <f>IF(AND('Mapa final'!#REF!="Media",'Mapa final'!#REF!="Menor"),CONCATENATE("R9C",'Mapa final'!#REF!),"")</f>
        <v>#REF!</v>
      </c>
      <c r="V34" s="70" t="e">
        <f>IF(AND('Mapa final'!#REF!="Media",'Mapa final'!#REF!="Moderado"),CONCATENATE("R9C",'Mapa final'!#REF!),"")</f>
        <v>#REF!</v>
      </c>
      <c r="W34" s="71" t="e">
        <f>IF(AND('Mapa final'!#REF!="Media",'Mapa final'!#REF!="Moderado"),CONCATENATE("R9C",'Mapa final'!#REF!),"")</f>
        <v>#REF!</v>
      </c>
      <c r="X34" s="71" t="e">
        <f>IF(AND('Mapa final'!#REF!="Media",'Mapa final'!#REF!="Moderado"),CONCATENATE("R9C",'Mapa final'!#REF!),"")</f>
        <v>#REF!</v>
      </c>
      <c r="Y34" s="71" t="e">
        <f>IF(AND('Mapa final'!#REF!="Media",'Mapa final'!#REF!="Moderado"),CONCATENATE("R9C",'Mapa final'!#REF!),"")</f>
        <v>#REF!</v>
      </c>
      <c r="Z34" s="71" t="e">
        <f>IF(AND('Mapa final'!#REF!="Media",'Mapa final'!#REF!="Moderado"),CONCATENATE("R9C",'Mapa final'!#REF!),"")</f>
        <v>#REF!</v>
      </c>
      <c r="AA34" s="72" t="e">
        <f>IF(AND('Mapa final'!#REF!="Media",'Mapa final'!#REF!="Moderado"),CONCATENATE("R9C",'Mapa final'!#REF!),"")</f>
        <v>#REF!</v>
      </c>
      <c r="AB34" s="55" t="e">
        <f>IF(AND('Mapa final'!#REF!="Media",'Mapa final'!#REF!="Mayor"),CONCATENATE("R9C",'Mapa final'!#REF!),"")</f>
        <v>#REF!</v>
      </c>
      <c r="AC34" s="56" t="e">
        <f>IF(AND('Mapa final'!#REF!="Media",'Mapa final'!#REF!="Mayor"),CONCATENATE("R9C",'Mapa final'!#REF!),"")</f>
        <v>#REF!</v>
      </c>
      <c r="AD34" s="56" t="e">
        <f>IF(AND('Mapa final'!#REF!="Media",'Mapa final'!#REF!="Mayor"),CONCATENATE("R9C",'Mapa final'!#REF!),"")</f>
        <v>#REF!</v>
      </c>
      <c r="AE34" s="56" t="e">
        <f>IF(AND('Mapa final'!#REF!="Media",'Mapa final'!#REF!="Mayor"),CONCATENATE("R9C",'Mapa final'!#REF!),"")</f>
        <v>#REF!</v>
      </c>
      <c r="AF34" s="56" t="e">
        <f>IF(AND('Mapa final'!#REF!="Media",'Mapa final'!#REF!="Mayor"),CONCATENATE("R9C",'Mapa final'!#REF!),"")</f>
        <v>#REF!</v>
      </c>
      <c r="AG34" s="57" t="e">
        <f>IF(AND('Mapa final'!#REF!="Media",'Mapa final'!#REF!="Mayor"),CONCATENATE("R9C",'Mapa final'!#REF!),"")</f>
        <v>#REF!</v>
      </c>
      <c r="AH34" s="58" t="e">
        <f>IF(AND('Mapa final'!#REF!="Media",'Mapa final'!#REF!="Catastrófico"),CONCATENATE("R9C",'Mapa final'!#REF!),"")</f>
        <v>#REF!</v>
      </c>
      <c r="AI34" s="59" t="e">
        <f>IF(AND('Mapa final'!#REF!="Media",'Mapa final'!#REF!="Catastrófico"),CONCATENATE("R9C",'Mapa final'!#REF!),"")</f>
        <v>#REF!</v>
      </c>
      <c r="AJ34" s="59" t="e">
        <f>IF(AND('Mapa final'!#REF!="Media",'Mapa final'!#REF!="Catastrófico"),CONCATENATE("R9C",'Mapa final'!#REF!),"")</f>
        <v>#REF!</v>
      </c>
      <c r="AK34" s="59" t="e">
        <f>IF(AND('Mapa final'!#REF!="Media",'Mapa final'!#REF!="Catastrófico"),CONCATENATE("R9C",'Mapa final'!#REF!),"")</f>
        <v>#REF!</v>
      </c>
      <c r="AL34" s="59" t="e">
        <f>IF(AND('Mapa final'!#REF!="Media",'Mapa final'!#REF!="Catastrófico"),CONCATENATE("R9C",'Mapa final'!#REF!),"")</f>
        <v>#REF!</v>
      </c>
      <c r="AM34" s="60" t="e">
        <f>IF(AND('Mapa final'!#REF!="Media",'Mapa final'!#REF!="Catastrófico"),CONCATENATE("R9C",'Mapa final'!#REF!),"")</f>
        <v>#REF!</v>
      </c>
      <c r="AN34" s="1"/>
      <c r="AO34" s="248"/>
      <c r="AP34" s="168"/>
      <c r="AQ34" s="168"/>
      <c r="AR34" s="168"/>
      <c r="AS34" s="168"/>
      <c r="AT34" s="249"/>
      <c r="AU34" s="1"/>
      <c r="AV34" s="1"/>
      <c r="AW34" s="1"/>
      <c r="AX34" s="1"/>
      <c r="AY34" s="1"/>
      <c r="AZ34" s="1"/>
      <c r="BA34" s="1"/>
      <c r="BB34" s="1"/>
      <c r="BC34" s="1"/>
      <c r="BD34" s="1"/>
      <c r="BE34" s="1"/>
      <c r="BF34" s="1"/>
      <c r="BG34" s="1"/>
      <c r="BH34" s="1"/>
      <c r="BI34" s="1"/>
    </row>
    <row r="35" spans="1:61" ht="15.75" customHeight="1">
      <c r="A35" s="1"/>
      <c r="B35" s="266"/>
      <c r="C35" s="168"/>
      <c r="D35" s="169"/>
      <c r="E35" s="234"/>
      <c r="F35" s="259"/>
      <c r="G35" s="259"/>
      <c r="H35" s="259"/>
      <c r="I35" s="237"/>
      <c r="J35" s="70" t="e">
        <f>IF(AND('Mapa final'!#REF!="Media",'Mapa final'!#REF!="Leve"),CONCATENATE("R10C",'Mapa final'!#REF!),"")</f>
        <v>#REF!</v>
      </c>
      <c r="K35" s="71" t="e">
        <f>IF(AND('Mapa final'!#REF!="Media",'Mapa final'!#REF!="Leve"),CONCATENATE("R10C",'Mapa final'!#REF!),"")</f>
        <v>#REF!</v>
      </c>
      <c r="L35" s="71" t="e">
        <f>IF(AND('Mapa final'!#REF!="Media",'Mapa final'!#REF!="Leve"),CONCATENATE("R10C",'Mapa final'!#REF!),"")</f>
        <v>#REF!</v>
      </c>
      <c r="M35" s="71" t="e">
        <f>IF(AND('Mapa final'!#REF!="Media",'Mapa final'!#REF!="Leve"),CONCATENATE("R10C",'Mapa final'!#REF!),"")</f>
        <v>#REF!</v>
      </c>
      <c r="N35" s="71" t="e">
        <f>IF(AND('Mapa final'!#REF!="Media",'Mapa final'!#REF!="Leve"),CONCATENATE("R10C",'Mapa final'!#REF!),"")</f>
        <v>#REF!</v>
      </c>
      <c r="O35" s="72" t="e">
        <f>IF(AND('Mapa final'!#REF!="Media",'Mapa final'!#REF!="Leve"),CONCATENATE("R10C",'Mapa final'!#REF!),"")</f>
        <v>#REF!</v>
      </c>
      <c r="P35" s="70" t="e">
        <f>IF(AND('Mapa final'!#REF!="Media",'Mapa final'!#REF!="Menor"),CONCATENATE("R10C",'Mapa final'!#REF!),"")</f>
        <v>#REF!</v>
      </c>
      <c r="Q35" s="71" t="e">
        <f>IF(AND('Mapa final'!#REF!="Media",'Mapa final'!#REF!="Menor"),CONCATENATE("R10C",'Mapa final'!#REF!),"")</f>
        <v>#REF!</v>
      </c>
      <c r="R35" s="71" t="e">
        <f>IF(AND('Mapa final'!#REF!="Media",'Mapa final'!#REF!="Menor"),CONCATENATE("R10C",'Mapa final'!#REF!),"")</f>
        <v>#REF!</v>
      </c>
      <c r="S35" s="71" t="e">
        <f>IF(AND('Mapa final'!#REF!="Media",'Mapa final'!#REF!="Menor"),CONCATENATE("R10C",'Mapa final'!#REF!),"")</f>
        <v>#REF!</v>
      </c>
      <c r="T35" s="71" t="e">
        <f>IF(AND('Mapa final'!#REF!="Media",'Mapa final'!#REF!="Menor"),CONCATENATE("R10C",'Mapa final'!#REF!),"")</f>
        <v>#REF!</v>
      </c>
      <c r="U35" s="72" t="e">
        <f>IF(AND('Mapa final'!#REF!="Media",'Mapa final'!#REF!="Menor"),CONCATENATE("R10C",'Mapa final'!#REF!),"")</f>
        <v>#REF!</v>
      </c>
      <c r="V35" s="70" t="e">
        <f>IF(AND('Mapa final'!#REF!="Media",'Mapa final'!#REF!="Moderado"),CONCATENATE("R10C",'Mapa final'!#REF!),"")</f>
        <v>#REF!</v>
      </c>
      <c r="W35" s="71" t="e">
        <f>IF(AND('Mapa final'!#REF!="Media",'Mapa final'!#REF!="Moderado"),CONCATENATE("R10C",'Mapa final'!#REF!),"")</f>
        <v>#REF!</v>
      </c>
      <c r="X35" s="71" t="e">
        <f>IF(AND('Mapa final'!#REF!="Media",'Mapa final'!#REF!="Moderado"),CONCATENATE("R10C",'Mapa final'!#REF!),"")</f>
        <v>#REF!</v>
      </c>
      <c r="Y35" s="71" t="e">
        <f>IF(AND('Mapa final'!#REF!="Media",'Mapa final'!#REF!="Moderado"),CONCATENATE("R10C",'Mapa final'!#REF!),"")</f>
        <v>#REF!</v>
      </c>
      <c r="Z35" s="71" t="e">
        <f>IF(AND('Mapa final'!#REF!="Media",'Mapa final'!#REF!="Moderado"),CONCATENATE("R10C",'Mapa final'!#REF!),"")</f>
        <v>#REF!</v>
      </c>
      <c r="AA35" s="72" t="e">
        <f>IF(AND('Mapa final'!#REF!="Media",'Mapa final'!#REF!="Moderado"),CONCATENATE("R10C",'Mapa final'!#REF!),"")</f>
        <v>#REF!</v>
      </c>
      <c r="AB35" s="61" t="e">
        <f>IF(AND('Mapa final'!#REF!="Media",'Mapa final'!#REF!="Mayor"),CONCATENATE("R10C",'Mapa final'!#REF!),"")</f>
        <v>#REF!</v>
      </c>
      <c r="AC35" s="62" t="e">
        <f>IF(AND('Mapa final'!#REF!="Media",'Mapa final'!#REF!="Mayor"),CONCATENATE("R10C",'Mapa final'!#REF!),"")</f>
        <v>#REF!</v>
      </c>
      <c r="AD35" s="62" t="e">
        <f>IF(AND('Mapa final'!#REF!="Media",'Mapa final'!#REF!="Mayor"),CONCATENATE("R10C",'Mapa final'!#REF!),"")</f>
        <v>#REF!</v>
      </c>
      <c r="AE35" s="62" t="e">
        <f>IF(AND('Mapa final'!#REF!="Media",'Mapa final'!#REF!="Mayor"),CONCATENATE("R10C",'Mapa final'!#REF!),"")</f>
        <v>#REF!</v>
      </c>
      <c r="AF35" s="62" t="e">
        <f>IF(AND('Mapa final'!#REF!="Media",'Mapa final'!#REF!="Mayor"),CONCATENATE("R10C",'Mapa final'!#REF!),"")</f>
        <v>#REF!</v>
      </c>
      <c r="AG35" s="63" t="e">
        <f>IF(AND('Mapa final'!#REF!="Media",'Mapa final'!#REF!="Mayor"),CONCATENATE("R10C",'Mapa final'!#REF!),"")</f>
        <v>#REF!</v>
      </c>
      <c r="AH35" s="64" t="e">
        <f>IF(AND('Mapa final'!#REF!="Media",'Mapa final'!#REF!="Catastrófico"),CONCATENATE("R10C",'Mapa final'!#REF!),"")</f>
        <v>#REF!</v>
      </c>
      <c r="AI35" s="65" t="e">
        <f>IF(AND('Mapa final'!#REF!="Media",'Mapa final'!#REF!="Catastrófico"),CONCATENATE("R10C",'Mapa final'!#REF!),"")</f>
        <v>#REF!</v>
      </c>
      <c r="AJ35" s="65" t="e">
        <f>IF(AND('Mapa final'!#REF!="Media",'Mapa final'!#REF!="Catastrófico"),CONCATENATE("R10C",'Mapa final'!#REF!),"")</f>
        <v>#REF!</v>
      </c>
      <c r="AK35" s="65" t="e">
        <f>IF(AND('Mapa final'!#REF!="Media",'Mapa final'!#REF!="Catastrófico"),CONCATENATE("R10C",'Mapa final'!#REF!),"")</f>
        <v>#REF!</v>
      </c>
      <c r="AL35" s="65" t="e">
        <f>IF(AND('Mapa final'!#REF!="Media",'Mapa final'!#REF!="Catastrófico"),CONCATENATE("R10C",'Mapa final'!#REF!),"")</f>
        <v>#REF!</v>
      </c>
      <c r="AM35" s="66" t="e">
        <f>IF(AND('Mapa final'!#REF!="Media",'Mapa final'!#REF!="Catastrófico"),CONCATENATE("R10C",'Mapa final'!#REF!),"")</f>
        <v>#REF!</v>
      </c>
      <c r="AN35" s="1"/>
      <c r="AO35" s="250"/>
      <c r="AP35" s="251"/>
      <c r="AQ35" s="251"/>
      <c r="AR35" s="251"/>
      <c r="AS35" s="251"/>
      <c r="AT35" s="252"/>
      <c r="AU35" s="1"/>
      <c r="AV35" s="1"/>
      <c r="AW35" s="1"/>
      <c r="AX35" s="1"/>
      <c r="AY35" s="1"/>
      <c r="AZ35" s="1"/>
      <c r="BA35" s="1"/>
      <c r="BB35" s="1"/>
      <c r="BC35" s="1"/>
      <c r="BD35" s="1"/>
      <c r="BE35" s="1"/>
      <c r="BF35" s="1"/>
      <c r="BG35" s="1"/>
      <c r="BH35" s="1"/>
      <c r="BI35" s="1"/>
    </row>
    <row r="36" spans="1:61" ht="15" customHeight="1">
      <c r="A36" s="1"/>
      <c r="B36" s="266"/>
      <c r="C36" s="168"/>
      <c r="D36" s="169"/>
      <c r="E36" s="274" t="s">
        <v>156</v>
      </c>
      <c r="F36" s="258"/>
      <c r="G36" s="258"/>
      <c r="H36" s="258"/>
      <c r="I36" s="258"/>
      <c r="J36" s="76" t="str">
        <f ca="1">IF(AND('Mapa final'!$AA$11="Baja",'Mapa final'!$AC$11="Leve"),CONCATENATE("R1C",'Mapa final'!$Q$11),"")</f>
        <v/>
      </c>
      <c r="K36" s="77" t="str">
        <f ca="1">IF(AND('Mapa final'!$AA$12="Baja",'Mapa final'!$AC$12="Leve"),CONCATENATE("R1C",'Mapa final'!$Q$12),"")</f>
        <v/>
      </c>
      <c r="L36" s="77" t="str">
        <f>IF(AND('Mapa final'!$AA$13="Baja",'Mapa final'!$AC$13="Leve"),CONCATENATE("R1C",'Mapa final'!$Q$13),"")</f>
        <v/>
      </c>
      <c r="M36" s="77" t="str">
        <f>IF(AND('Mapa final'!$AA$14="Baja",'Mapa final'!$AC$14="Leve"),CONCATENATE("R1C",'Mapa final'!$Q$14),"")</f>
        <v/>
      </c>
      <c r="N36" s="77" t="str">
        <f>IF(AND('Mapa final'!$AA$15="Baja",'Mapa final'!$AC$15="Leve"),CONCATENATE("R1C",'Mapa final'!$Q$15),"")</f>
        <v/>
      </c>
      <c r="O36" s="78" t="str">
        <f>IF(AND('Mapa final'!$AA$16="Baja",'Mapa final'!$AC$16="Leve"),CONCATENATE("R1C",'Mapa final'!$Q$16),"")</f>
        <v/>
      </c>
      <c r="P36" s="67" t="str">
        <f ca="1">IF(AND('Mapa final'!$AA$11="Baja",'Mapa final'!$AC$11="Menor"),CONCATENATE("R1C",'Mapa final'!$Q$11),"")</f>
        <v/>
      </c>
      <c r="Q36" s="68" t="str">
        <f ca="1">IF(AND('Mapa final'!$AA$12="Baja",'Mapa final'!$AC$12="Menor"),CONCATENATE("R1C",'Mapa final'!$Q$12),"")</f>
        <v/>
      </c>
      <c r="R36" s="68" t="str">
        <f>IF(AND('Mapa final'!$AA$13="Baja",'Mapa final'!$AC$13="Menor"),CONCATENATE("R1C",'Mapa final'!$Q$13),"")</f>
        <v/>
      </c>
      <c r="S36" s="68" t="str">
        <f>IF(AND('Mapa final'!$AA$14="Baja",'Mapa final'!$AC$14="Menor"),CONCATENATE("R1C",'Mapa final'!$Q$14),"")</f>
        <v/>
      </c>
      <c r="T36" s="68" t="str">
        <f>IF(AND('Mapa final'!$AA$15="Baja",'Mapa final'!$AC$15="Menor"),CONCATENATE("R1C",'Mapa final'!$Q$15),"")</f>
        <v/>
      </c>
      <c r="U36" s="69" t="str">
        <f>IF(AND('Mapa final'!$AA$16="Baja",'Mapa final'!$AC$16="Menor"),CONCATENATE("R1C",'Mapa final'!$Q$16),"")</f>
        <v/>
      </c>
      <c r="V36" s="67" t="str">
        <f ca="1">IF(AND('Mapa final'!$AA$11="Baja",'Mapa final'!$AC$11="Moderado"),CONCATENATE("R1C",'Mapa final'!$Q$11),"")</f>
        <v>R1C1</v>
      </c>
      <c r="W36" s="68" t="str">
        <f ca="1">IF(AND('Mapa final'!$AA$12="Baja",'Mapa final'!$AC$12="Moderado"),CONCATENATE("R1C",'Mapa final'!$Q$12),"")</f>
        <v/>
      </c>
      <c r="X36" s="68" t="str">
        <f>IF(AND('Mapa final'!$AA$13="Baja",'Mapa final'!$AC$13="Moderado"),CONCATENATE("R1C",'Mapa final'!$Q$13),"")</f>
        <v/>
      </c>
      <c r="Y36" s="68" t="str">
        <f>IF(AND('Mapa final'!$AA$14="Baja",'Mapa final'!$AC$14="Moderado"),CONCATENATE("R1C",'Mapa final'!$Q$14),"")</f>
        <v/>
      </c>
      <c r="Z36" s="68" t="str">
        <f>IF(AND('Mapa final'!$AA$15="Baja",'Mapa final'!$AC$15="Moderado"),CONCATENATE("R1C",'Mapa final'!$Q$15),"")</f>
        <v/>
      </c>
      <c r="AA36" s="69" t="str">
        <f>IF(AND('Mapa final'!$AA$16="Baja",'Mapa final'!$AC$16="Moderado"),CONCATENATE("R1C",'Mapa final'!$Q$16),"")</f>
        <v/>
      </c>
      <c r="AB36" s="49" t="str">
        <f ca="1">IF(AND('Mapa final'!$AA$11="Baja",'Mapa final'!$AC$11="Mayor"),CONCATENATE("R1C",'Mapa final'!$Q$11),"")</f>
        <v/>
      </c>
      <c r="AC36" s="50" t="str">
        <f ca="1">IF(AND('Mapa final'!$AA$12="Baja",'Mapa final'!$AC$12="Mayor"),CONCATENATE("R1C",'Mapa final'!$Q$12),"")</f>
        <v/>
      </c>
      <c r="AD36" s="50" t="str">
        <f>IF(AND('Mapa final'!$AA$13="Baja",'Mapa final'!$AC$13="Mayor"),CONCATENATE("R1C",'Mapa final'!$Q$13),"")</f>
        <v/>
      </c>
      <c r="AE36" s="50" t="str">
        <f>IF(AND('Mapa final'!$AA$14="Baja",'Mapa final'!$AC$14="Mayor"),CONCATENATE("R1C",'Mapa final'!$Q$14),"")</f>
        <v/>
      </c>
      <c r="AF36" s="50" t="str">
        <f>IF(AND('Mapa final'!$AA$15="Baja",'Mapa final'!$AC$15="Mayor"),CONCATENATE("R1C",'Mapa final'!$Q$15),"")</f>
        <v/>
      </c>
      <c r="AG36" s="51" t="str">
        <f>IF(AND('Mapa final'!$AA$16="Baja",'Mapa final'!$AC$16="Mayor"),CONCATENATE("R1C",'Mapa final'!$Q$16),"")</f>
        <v/>
      </c>
      <c r="AH36" s="52" t="str">
        <f ca="1">IF(AND('Mapa final'!$AA$11="Baja",'Mapa final'!$AC$11="Catastrófico"),CONCATENATE("R1C",'Mapa final'!$Q$11),"")</f>
        <v/>
      </c>
      <c r="AI36" s="53" t="str">
        <f ca="1">IF(AND('Mapa final'!$AA$12="Baja",'Mapa final'!$AC$12="Catastrófico"),CONCATENATE("R1C",'Mapa final'!$Q$12),"")</f>
        <v/>
      </c>
      <c r="AJ36" s="53" t="str">
        <f>IF(AND('Mapa final'!$AA$13="Baja",'Mapa final'!$AC$13="Catastrófico"),CONCATENATE("R1C",'Mapa final'!$Q$13),"")</f>
        <v/>
      </c>
      <c r="AK36" s="53" t="str">
        <f>IF(AND('Mapa final'!$AA$14="Baja",'Mapa final'!$AC$14="Catastrófico"),CONCATENATE("R1C",'Mapa final'!$Q$14),"")</f>
        <v/>
      </c>
      <c r="AL36" s="53" t="str">
        <f>IF(AND('Mapa final'!$AA$15="Baja",'Mapa final'!$AC$15="Catastrófico"),CONCATENATE("R1C",'Mapa final'!$Q$15),"")</f>
        <v/>
      </c>
      <c r="AM36" s="54" t="str">
        <f>IF(AND('Mapa final'!$AA$16="Baja",'Mapa final'!$AC$16="Catastrófico"),CONCATENATE("R1C",'Mapa final'!$Q$16),"")</f>
        <v/>
      </c>
      <c r="AN36" s="1"/>
      <c r="AO36" s="273" t="s">
        <v>157</v>
      </c>
      <c r="AP36" s="246"/>
      <c r="AQ36" s="246"/>
      <c r="AR36" s="246"/>
      <c r="AS36" s="246"/>
      <c r="AT36" s="247"/>
      <c r="AU36" s="1"/>
      <c r="AV36" s="1"/>
      <c r="AW36" s="1"/>
      <c r="AX36" s="1"/>
      <c r="AY36" s="1"/>
      <c r="AZ36" s="1"/>
      <c r="BA36" s="1"/>
      <c r="BB36" s="1"/>
      <c r="BC36" s="1"/>
      <c r="BD36" s="1"/>
      <c r="BE36" s="1"/>
      <c r="BF36" s="1"/>
      <c r="BG36" s="1"/>
      <c r="BH36" s="1"/>
      <c r="BI36" s="1"/>
    </row>
    <row r="37" spans="1:61" ht="15" customHeight="1">
      <c r="A37" s="1"/>
      <c r="B37" s="266"/>
      <c r="C37" s="168"/>
      <c r="D37" s="169"/>
      <c r="E37" s="180"/>
      <c r="F37" s="168"/>
      <c r="G37" s="168"/>
      <c r="H37" s="168"/>
      <c r="I37" s="168"/>
      <c r="J37" s="79" t="str">
        <f ca="1">IF(AND('Mapa final'!$AA$17="Baja",'Mapa final'!$AC$17="Leve"),CONCATENATE("R2C",'Mapa final'!$Q$17),"")</f>
        <v/>
      </c>
      <c r="K37" s="80" t="str">
        <f ca="1">IF(AND('Mapa final'!$AA$18="Baja",'Mapa final'!$AC$18="Leve"),CONCATENATE("R2C",'Mapa final'!$Q$18),"")</f>
        <v/>
      </c>
      <c r="L37" s="80" t="str">
        <f>IF(AND('Mapa final'!$AA$19="Baja",'Mapa final'!$AC$19="Leve"),CONCATENATE("R2C",'Mapa final'!$Q$19),"")</f>
        <v/>
      </c>
      <c r="M37" s="80" t="str">
        <f>IF(AND('Mapa final'!$AA$20="Baja",'Mapa final'!$AC$20="Leve"),CONCATENATE("R2C",'Mapa final'!$Q$20),"")</f>
        <v/>
      </c>
      <c r="N37" s="80" t="str">
        <f>IF(AND('Mapa final'!$AA$21="Baja",'Mapa final'!$AC$21="Leve"),CONCATENATE("R2C",'Mapa final'!$Q$21),"")</f>
        <v/>
      </c>
      <c r="O37" s="81" t="str">
        <f>IF(AND('Mapa final'!$AA$22="Baja",'Mapa final'!$AC$22="Leve"),CONCATENATE("R2C",'Mapa final'!$Q$22),"")</f>
        <v/>
      </c>
      <c r="P37" s="70" t="str">
        <f ca="1">IF(AND('Mapa final'!$AA$17="Baja",'Mapa final'!$AC$17="Menor"),CONCATENATE("R2C",'Mapa final'!$Q$17),"")</f>
        <v/>
      </c>
      <c r="Q37" s="71" t="str">
        <f ca="1">IF(AND('Mapa final'!$AA$18="Baja",'Mapa final'!$AC$18="Menor"),CONCATENATE("R2C",'Mapa final'!$Q$18),"")</f>
        <v/>
      </c>
      <c r="R37" s="71" t="str">
        <f>IF(AND('Mapa final'!$AA$19="Baja",'Mapa final'!$AC$19="Menor"),CONCATENATE("R2C",'Mapa final'!$Q$19),"")</f>
        <v/>
      </c>
      <c r="S37" s="71" t="str">
        <f>IF(AND('Mapa final'!$AA$20="Baja",'Mapa final'!$AC$20="Menor"),CONCATENATE("R2C",'Mapa final'!$Q$20),"")</f>
        <v/>
      </c>
      <c r="T37" s="71" t="str">
        <f>IF(AND('Mapa final'!$AA$21="Baja",'Mapa final'!$AC$21="Menor"),CONCATENATE("R2C",'Mapa final'!$Q$21),"")</f>
        <v/>
      </c>
      <c r="U37" s="72" t="str">
        <f>IF(AND('Mapa final'!$AA$22="Baja",'Mapa final'!$AC$22="Menor"),CONCATENATE("R2C",'Mapa final'!$Q$22),"")</f>
        <v/>
      </c>
      <c r="V37" s="70" t="str">
        <f ca="1">IF(AND('Mapa final'!$AA$17="Baja",'Mapa final'!$AC$17="Moderado"),CONCATENATE("R2C",'Mapa final'!$Q$17),"")</f>
        <v>R2C1</v>
      </c>
      <c r="W37" s="71" t="str">
        <f ca="1">IF(AND('Mapa final'!$AA$18="Baja",'Mapa final'!$AC$18="Moderado"),CONCATENATE("R2C",'Mapa final'!$Q$18),"")</f>
        <v/>
      </c>
      <c r="X37" s="71" t="str">
        <f>IF(AND('Mapa final'!$AA$19="Baja",'Mapa final'!$AC$19="Moderado"),CONCATENATE("R2C",'Mapa final'!$Q$19),"")</f>
        <v/>
      </c>
      <c r="Y37" s="71" t="str">
        <f>IF(AND('Mapa final'!$AA$20="Baja",'Mapa final'!$AC$20="Moderado"),CONCATENATE("R2C",'Mapa final'!$Q$20),"")</f>
        <v/>
      </c>
      <c r="Z37" s="71" t="str">
        <f>IF(AND('Mapa final'!$AA$21="Baja",'Mapa final'!$AC$21="Moderado"),CONCATENATE("R2C",'Mapa final'!$Q$21),"")</f>
        <v/>
      </c>
      <c r="AA37" s="72" t="str">
        <f>IF(AND('Mapa final'!$AA$22="Baja",'Mapa final'!$AC$22="Moderado"),CONCATENATE("R2C",'Mapa final'!$Q$22),"")</f>
        <v/>
      </c>
      <c r="AB37" s="55" t="str">
        <f ca="1">IF(AND('Mapa final'!$AA$17="Baja",'Mapa final'!$AC$17="Mayor"),CONCATENATE("R2C",'Mapa final'!$Q$17),"")</f>
        <v/>
      </c>
      <c r="AC37" s="56" t="str">
        <f ca="1">IF(AND('Mapa final'!$AA$18="Baja",'Mapa final'!$AC$18="Mayor"),CONCATENATE("R2C",'Mapa final'!$Q$18),"")</f>
        <v/>
      </c>
      <c r="AD37" s="56" t="str">
        <f>IF(AND('Mapa final'!$AA$19="Baja",'Mapa final'!$AC$19="Mayor"),CONCATENATE("R2C",'Mapa final'!$Q$19),"")</f>
        <v/>
      </c>
      <c r="AE37" s="56" t="str">
        <f>IF(AND('Mapa final'!$AA$20="Baja",'Mapa final'!$AC$20="Mayor"),CONCATENATE("R2C",'Mapa final'!$Q$20),"")</f>
        <v/>
      </c>
      <c r="AF37" s="56" t="str">
        <f>IF(AND('Mapa final'!$AA$21="Baja",'Mapa final'!$AC$21="Mayor"),CONCATENATE("R2C",'Mapa final'!$Q$21),"")</f>
        <v/>
      </c>
      <c r="AG37" s="57" t="str">
        <f>IF(AND('Mapa final'!$AA$22="Baja",'Mapa final'!$AC$22="Mayor"),CONCATENATE("R2C",'Mapa final'!$Q$22),"")</f>
        <v/>
      </c>
      <c r="AH37" s="58" t="str">
        <f ca="1">IF(AND('Mapa final'!$AA$17="Baja",'Mapa final'!$AC$17="Catastrófico"),CONCATENATE("R2C",'Mapa final'!$Q$17),"")</f>
        <v/>
      </c>
      <c r="AI37" s="59" t="str">
        <f ca="1">IF(AND('Mapa final'!$AA$18="Baja",'Mapa final'!$AC$18="Catastrófico"),CONCATENATE("R2C",'Mapa final'!$Q$18),"")</f>
        <v/>
      </c>
      <c r="AJ37" s="59" t="str">
        <f>IF(AND('Mapa final'!$AA$19="Baja",'Mapa final'!$AC$19="Catastrófico"),CONCATENATE("R2C",'Mapa final'!$Q$19),"")</f>
        <v/>
      </c>
      <c r="AK37" s="59" t="str">
        <f>IF(AND('Mapa final'!$AA$20="Baja",'Mapa final'!$AC$20="Catastrófico"),CONCATENATE("R2C",'Mapa final'!$Q$20),"")</f>
        <v/>
      </c>
      <c r="AL37" s="59" t="str">
        <f>IF(AND('Mapa final'!$AA$21="Baja",'Mapa final'!$AC$21="Catastrófico"),CONCATENATE("R2C",'Mapa final'!$Q$21),"")</f>
        <v/>
      </c>
      <c r="AM37" s="60" t="str">
        <f>IF(AND('Mapa final'!$AA$22="Baja",'Mapa final'!$AC$22="Catastrófico"),CONCATENATE("R2C",'Mapa final'!$Q$22),"")</f>
        <v/>
      </c>
      <c r="AN37" s="1"/>
      <c r="AO37" s="248"/>
      <c r="AP37" s="168"/>
      <c r="AQ37" s="168"/>
      <c r="AR37" s="168"/>
      <c r="AS37" s="168"/>
      <c r="AT37" s="249"/>
      <c r="AU37" s="1"/>
      <c r="AV37" s="1"/>
      <c r="AW37" s="1"/>
      <c r="AX37" s="1"/>
      <c r="AY37" s="1"/>
      <c r="AZ37" s="1"/>
      <c r="BA37" s="1"/>
      <c r="BB37" s="1"/>
      <c r="BC37" s="1"/>
      <c r="BD37" s="1"/>
      <c r="BE37" s="1"/>
      <c r="BF37" s="1"/>
      <c r="BG37" s="1"/>
      <c r="BH37" s="1"/>
      <c r="BI37" s="1"/>
    </row>
    <row r="38" spans="1:61" ht="15" customHeight="1">
      <c r="A38" s="1"/>
      <c r="B38" s="266"/>
      <c r="C38" s="168"/>
      <c r="D38" s="169"/>
      <c r="E38" s="180"/>
      <c r="F38" s="168"/>
      <c r="G38" s="168"/>
      <c r="H38" s="168"/>
      <c r="I38" s="168"/>
      <c r="J38" s="79" t="str">
        <f ca="1">IF(AND('Mapa final'!$AA$23="Baja",'Mapa final'!$AC$23="Leve"),CONCATENATE("R3C",'Mapa final'!$Q$23),"")</f>
        <v/>
      </c>
      <c r="K38" s="80" t="str">
        <f>IF(AND('Mapa final'!$AA$24="Baja",'Mapa final'!$AC$24="Leve"),CONCATENATE("R3C",'Mapa final'!$Q$24),"")</f>
        <v/>
      </c>
      <c r="L38" s="80" t="str">
        <f>IF(AND('Mapa final'!$AA$25="Baja",'Mapa final'!$AC$25="Leve"),CONCATENATE("R3C",'Mapa final'!$Q$25),"")</f>
        <v/>
      </c>
      <c r="M38" s="80" t="str">
        <f>IF(AND('Mapa final'!$AA$26="Baja",'Mapa final'!$AC$26="Leve"),CONCATENATE("R3C",'Mapa final'!$Q$26),"")</f>
        <v/>
      </c>
      <c r="N38" s="80" t="str">
        <f>IF(AND('Mapa final'!$AA$27="Baja",'Mapa final'!$AC$27="Leve"),CONCATENATE("R3C",'Mapa final'!$Q$27),"")</f>
        <v/>
      </c>
      <c r="O38" s="81" t="str">
        <f>IF(AND('Mapa final'!$AA$28="Baja",'Mapa final'!$AC$28="Leve"),CONCATENATE("R3C",'Mapa final'!$Q$28),"")</f>
        <v/>
      </c>
      <c r="P38" s="70" t="str">
        <f ca="1">IF(AND('Mapa final'!$AA$23="Baja",'Mapa final'!$AC$23="Menor"),CONCATENATE("R3C",'Mapa final'!$Q$23),"")</f>
        <v/>
      </c>
      <c r="Q38" s="71" t="str">
        <f>IF(AND('Mapa final'!$AA$24="Baja",'Mapa final'!$AC$24="Menor"),CONCATENATE("R3C",'Mapa final'!$Q$24),"")</f>
        <v/>
      </c>
      <c r="R38" s="71" t="str">
        <f>IF(AND('Mapa final'!$AA$25="Baja",'Mapa final'!$AC$25="Menor"),CONCATENATE("R3C",'Mapa final'!$Q$25),"")</f>
        <v/>
      </c>
      <c r="S38" s="71" t="str">
        <f>IF(AND('Mapa final'!$AA$26="Baja",'Mapa final'!$AC$26="Menor"),CONCATENATE("R3C",'Mapa final'!$Q$26),"")</f>
        <v/>
      </c>
      <c r="T38" s="71" t="str">
        <f>IF(AND('Mapa final'!$AA$27="Baja",'Mapa final'!$AC$27="Menor"),CONCATENATE("R3C",'Mapa final'!$Q$27),"")</f>
        <v/>
      </c>
      <c r="U38" s="72" t="str">
        <f>IF(AND('Mapa final'!$AA$28="Baja",'Mapa final'!$AC$28="Menor"),CONCATENATE("R3C",'Mapa final'!$Q$28),"")</f>
        <v/>
      </c>
      <c r="V38" s="70" t="str">
        <f ca="1">IF(AND('Mapa final'!$AA$23="Baja",'Mapa final'!$AC$23="Moderado"),CONCATENATE("R3C",'Mapa final'!$Q$23),"")</f>
        <v/>
      </c>
      <c r="W38" s="71" t="str">
        <f>IF(AND('Mapa final'!$AA$24="Baja",'Mapa final'!$AC$24="Moderado"),CONCATENATE("R3C",'Mapa final'!$Q$24),"")</f>
        <v/>
      </c>
      <c r="X38" s="71" t="str">
        <f>IF(AND('Mapa final'!$AA$25="Baja",'Mapa final'!$AC$25="Moderado"),CONCATENATE("R3C",'Mapa final'!$Q$25),"")</f>
        <v/>
      </c>
      <c r="Y38" s="71" t="str">
        <f>IF(AND('Mapa final'!$AA$26="Baja",'Mapa final'!$AC$26="Moderado"),CONCATENATE("R3C",'Mapa final'!$Q$26),"")</f>
        <v/>
      </c>
      <c r="Z38" s="71" t="str">
        <f>IF(AND('Mapa final'!$AA$27="Baja",'Mapa final'!$AC$27="Moderado"),CONCATENATE("R3C",'Mapa final'!$Q$27),"")</f>
        <v/>
      </c>
      <c r="AA38" s="72" t="str">
        <f>IF(AND('Mapa final'!$AA$28="Baja",'Mapa final'!$AC$28="Moderado"),CONCATENATE("R3C",'Mapa final'!$Q$28),"")</f>
        <v/>
      </c>
      <c r="AB38" s="55" t="str">
        <f ca="1">IF(AND('Mapa final'!$AA$23="Baja",'Mapa final'!$AC$23="Mayor"),CONCATENATE("R3C",'Mapa final'!$Q$23),"")</f>
        <v/>
      </c>
      <c r="AC38" s="56" t="str">
        <f>IF(AND('Mapa final'!$AA$24="Baja",'Mapa final'!$AC$24="Mayor"),CONCATENATE("R3C",'Mapa final'!$Q$24),"")</f>
        <v/>
      </c>
      <c r="AD38" s="56" t="str">
        <f>IF(AND('Mapa final'!$AA$25="Baja",'Mapa final'!$AC$25="Mayor"),CONCATENATE("R3C",'Mapa final'!$Q$25),"")</f>
        <v/>
      </c>
      <c r="AE38" s="56" t="str">
        <f>IF(AND('Mapa final'!$AA$26="Baja",'Mapa final'!$AC$26="Mayor"),CONCATENATE("R3C",'Mapa final'!$Q$26),"")</f>
        <v/>
      </c>
      <c r="AF38" s="56" t="str">
        <f>IF(AND('Mapa final'!$AA$27="Baja",'Mapa final'!$AC$27="Mayor"),CONCATENATE("R3C",'Mapa final'!$Q$27),"")</f>
        <v/>
      </c>
      <c r="AG38" s="57" t="str">
        <f>IF(AND('Mapa final'!$AA$28="Baja",'Mapa final'!$AC$28="Mayor"),CONCATENATE("R3C",'Mapa final'!$Q$28),"")</f>
        <v/>
      </c>
      <c r="AH38" s="58" t="str">
        <f ca="1">IF(AND('Mapa final'!$AA$23="Baja",'Mapa final'!$AC$23="Catastrófico"),CONCATENATE("R3C",'Mapa final'!$Q$23),"")</f>
        <v/>
      </c>
      <c r="AI38" s="59" t="str">
        <f>IF(AND('Mapa final'!$AA$24="Baja",'Mapa final'!$AC$24="Catastrófico"),CONCATENATE("R3C",'Mapa final'!$Q$24),"")</f>
        <v/>
      </c>
      <c r="AJ38" s="59" t="str">
        <f>IF(AND('Mapa final'!$AA$25="Baja",'Mapa final'!$AC$25="Catastrófico"),CONCATENATE("R3C",'Mapa final'!$Q$25),"")</f>
        <v/>
      </c>
      <c r="AK38" s="59" t="str">
        <f>IF(AND('Mapa final'!$AA$26="Baja",'Mapa final'!$AC$26="Catastrófico"),CONCATENATE("R3C",'Mapa final'!$Q$26),"")</f>
        <v/>
      </c>
      <c r="AL38" s="59" t="str">
        <f>IF(AND('Mapa final'!$AA$27="Baja",'Mapa final'!$AC$27="Catastrófico"),CONCATENATE("R3C",'Mapa final'!$Q$27),"")</f>
        <v/>
      </c>
      <c r="AM38" s="60" t="str">
        <f>IF(AND('Mapa final'!$AA$28="Baja",'Mapa final'!$AC$28="Catastrófico"),CONCATENATE("R3C",'Mapa final'!$Q$28),"")</f>
        <v/>
      </c>
      <c r="AN38" s="1"/>
      <c r="AO38" s="248"/>
      <c r="AP38" s="168"/>
      <c r="AQ38" s="168"/>
      <c r="AR38" s="168"/>
      <c r="AS38" s="168"/>
      <c r="AT38" s="249"/>
      <c r="AU38" s="1"/>
      <c r="AV38" s="1"/>
      <c r="AW38" s="1"/>
      <c r="AX38" s="1"/>
      <c r="AY38" s="1"/>
      <c r="AZ38" s="1"/>
      <c r="BA38" s="1"/>
      <c r="BB38" s="1"/>
      <c r="BC38" s="1"/>
      <c r="BD38" s="1"/>
      <c r="BE38" s="1"/>
      <c r="BF38" s="1"/>
      <c r="BG38" s="1"/>
      <c r="BH38" s="1"/>
      <c r="BI38" s="1"/>
    </row>
    <row r="39" spans="1:61" ht="15" customHeight="1">
      <c r="A39" s="1"/>
      <c r="B39" s="266"/>
      <c r="C39" s="168"/>
      <c r="D39" s="169"/>
      <c r="E39" s="180"/>
      <c r="F39" s="168"/>
      <c r="G39" s="168"/>
      <c r="H39" s="168"/>
      <c r="I39" s="168"/>
      <c r="J39" s="79" t="str">
        <f ca="1">IF(AND('Mapa final'!$AA$29="Baja",'Mapa final'!$AC$29="Leve"),CONCATENATE("R4C",'Mapa final'!$Q$29),"")</f>
        <v/>
      </c>
      <c r="K39" s="80" t="str">
        <f>IF(AND('Mapa final'!$AA$30="Baja",'Mapa final'!$AC$30="Leve"),CONCATENATE("R4C",'Mapa final'!$Q$30),"")</f>
        <v/>
      </c>
      <c r="L39" s="80" t="str">
        <f>IF(AND('Mapa final'!$AA$31="Baja",'Mapa final'!$AC$31="Leve"),CONCATENATE("R4C",'Mapa final'!$Q$31),"")</f>
        <v/>
      </c>
      <c r="M39" s="80" t="str">
        <f>IF(AND('Mapa final'!$AA$32="Baja",'Mapa final'!$AC$32="Leve"),CONCATENATE("R4C",'Mapa final'!$Q$32),"")</f>
        <v/>
      </c>
      <c r="N39" s="80" t="str">
        <f>IF(AND('Mapa final'!$AA$33="Baja",'Mapa final'!$AC$33="Leve"),CONCATENATE("R4C",'Mapa final'!$Q$33),"")</f>
        <v/>
      </c>
      <c r="O39" s="81" t="str">
        <f>IF(AND('Mapa final'!$AA$34="Baja",'Mapa final'!$AC$34="Leve"),CONCATENATE("R4C",'Mapa final'!$Q$34),"")</f>
        <v/>
      </c>
      <c r="P39" s="70" t="str">
        <f ca="1">IF(AND('Mapa final'!$AA$29="Baja",'Mapa final'!$AC$29="Menor"),CONCATENATE("R4C",'Mapa final'!$Q$29),"")</f>
        <v/>
      </c>
      <c r="Q39" s="71" t="str">
        <f>IF(AND('Mapa final'!$AA$30="Baja",'Mapa final'!$AC$30="Menor"),CONCATENATE("R4C",'Mapa final'!$Q$30),"")</f>
        <v/>
      </c>
      <c r="R39" s="71" t="str">
        <f>IF(AND('Mapa final'!$AA$31="Baja",'Mapa final'!$AC$31="Menor"),CONCATENATE("R4C",'Mapa final'!$Q$31),"")</f>
        <v/>
      </c>
      <c r="S39" s="71" t="str">
        <f>IF(AND('Mapa final'!$AA$32="Baja",'Mapa final'!$AC$32="Menor"),CONCATENATE("R4C",'Mapa final'!$Q$32),"")</f>
        <v/>
      </c>
      <c r="T39" s="71" t="str">
        <f>IF(AND('Mapa final'!$AA$33="Baja",'Mapa final'!$AC$33="Menor"),CONCATENATE("R4C",'Mapa final'!$Q$33),"")</f>
        <v/>
      </c>
      <c r="U39" s="72" t="str">
        <f>IF(AND('Mapa final'!$AA$34="Baja",'Mapa final'!$AC$34="Menor"),CONCATENATE("R4C",'Mapa final'!$Q$34),"")</f>
        <v/>
      </c>
      <c r="V39" s="70" t="str">
        <f ca="1">IF(AND('Mapa final'!$AA$29="Baja",'Mapa final'!$AC$29="Moderado"),CONCATENATE("R4C",'Mapa final'!$Q$29),"")</f>
        <v/>
      </c>
      <c r="W39" s="71" t="str">
        <f>IF(AND('Mapa final'!$AA$30="Baja",'Mapa final'!$AC$30="Moderado"),CONCATENATE("R4C",'Mapa final'!$Q$30),"")</f>
        <v/>
      </c>
      <c r="X39" s="71" t="str">
        <f>IF(AND('Mapa final'!$AA$31="Baja",'Mapa final'!$AC$31="Moderado"),CONCATENATE("R4C",'Mapa final'!$Q$31),"")</f>
        <v/>
      </c>
      <c r="Y39" s="71" t="str">
        <f>IF(AND('Mapa final'!$AA$32="Baja",'Mapa final'!$AC$32="Moderado"),CONCATENATE("R4C",'Mapa final'!$Q$32),"")</f>
        <v/>
      </c>
      <c r="Z39" s="71" t="str">
        <f>IF(AND('Mapa final'!$AA$33="Baja",'Mapa final'!$AC$33="Moderado"),CONCATENATE("R4C",'Mapa final'!$Q$33),"")</f>
        <v/>
      </c>
      <c r="AA39" s="72" t="str">
        <f>IF(AND('Mapa final'!$AA$34="Baja",'Mapa final'!$AC$34="Moderado"),CONCATENATE("R4C",'Mapa final'!$Q$34),"")</f>
        <v/>
      </c>
      <c r="AB39" s="55" t="str">
        <f ca="1">IF(AND('Mapa final'!$AA$29="Baja",'Mapa final'!$AC$29="Mayor"),CONCATENATE("R4C",'Mapa final'!$Q$29),"")</f>
        <v/>
      </c>
      <c r="AC39" s="56" t="str">
        <f>IF(AND('Mapa final'!$AA$30="Baja",'Mapa final'!$AC$30="Mayor"),CONCATENATE("R4C",'Mapa final'!$Q$30),"")</f>
        <v/>
      </c>
      <c r="AD39" s="56" t="str">
        <f>IF(AND('Mapa final'!$AA$31="Baja",'Mapa final'!$AC$31="Mayor"),CONCATENATE("R4C",'Mapa final'!$Q$31),"")</f>
        <v/>
      </c>
      <c r="AE39" s="56" t="str">
        <f>IF(AND('Mapa final'!$AA$32="Baja",'Mapa final'!$AC$32="Mayor"),CONCATENATE("R4C",'Mapa final'!$Q$32),"")</f>
        <v/>
      </c>
      <c r="AF39" s="56" t="str">
        <f>IF(AND('Mapa final'!$AA$33="Baja",'Mapa final'!$AC$33="Mayor"),CONCATENATE("R4C",'Mapa final'!$Q$33),"")</f>
        <v/>
      </c>
      <c r="AG39" s="57" t="str">
        <f>IF(AND('Mapa final'!$AA$34="Baja",'Mapa final'!$AC$34="Mayor"),CONCATENATE("R4C",'Mapa final'!$Q$34),"")</f>
        <v/>
      </c>
      <c r="AH39" s="58" t="str">
        <f ca="1">IF(AND('Mapa final'!$AA$29="Baja",'Mapa final'!$AC$29="Catastrófico"),CONCATENATE("R4C",'Mapa final'!$Q$29),"")</f>
        <v/>
      </c>
      <c r="AI39" s="59" t="str">
        <f>IF(AND('Mapa final'!$AA$30="Baja",'Mapa final'!$AC$30="Catastrófico"),CONCATENATE("R4C",'Mapa final'!$Q$30),"")</f>
        <v/>
      </c>
      <c r="AJ39" s="59" t="str">
        <f>IF(AND('Mapa final'!$AA$31="Baja",'Mapa final'!$AC$31="Catastrófico"),CONCATENATE("R4C",'Mapa final'!$Q$31),"")</f>
        <v/>
      </c>
      <c r="AK39" s="59" t="str">
        <f>IF(AND('Mapa final'!$AA$32="Baja",'Mapa final'!$AC$32="Catastrófico"),CONCATENATE("R4C",'Mapa final'!$Q$32),"")</f>
        <v/>
      </c>
      <c r="AL39" s="59" t="str">
        <f>IF(AND('Mapa final'!$AA$33="Baja",'Mapa final'!$AC$33="Catastrófico"),CONCATENATE("R4C",'Mapa final'!$Q$33),"")</f>
        <v/>
      </c>
      <c r="AM39" s="60" t="str">
        <f>IF(AND('Mapa final'!$AA$34="Baja",'Mapa final'!$AC$34="Catastrófico"),CONCATENATE("R4C",'Mapa final'!$Q$34),"")</f>
        <v/>
      </c>
      <c r="AN39" s="1"/>
      <c r="AO39" s="248"/>
      <c r="AP39" s="168"/>
      <c r="AQ39" s="168"/>
      <c r="AR39" s="168"/>
      <c r="AS39" s="168"/>
      <c r="AT39" s="249"/>
      <c r="AU39" s="1"/>
      <c r="AV39" s="1"/>
      <c r="AW39" s="1"/>
      <c r="AX39" s="1"/>
      <c r="AY39" s="1"/>
      <c r="AZ39" s="1"/>
      <c r="BA39" s="1"/>
      <c r="BB39" s="1"/>
      <c r="BC39" s="1"/>
      <c r="BD39" s="1"/>
      <c r="BE39" s="1"/>
      <c r="BF39" s="1"/>
      <c r="BG39" s="1"/>
      <c r="BH39" s="1"/>
      <c r="BI39" s="1"/>
    </row>
    <row r="40" spans="1:61" ht="15" customHeight="1">
      <c r="A40" s="1"/>
      <c r="B40" s="266"/>
      <c r="C40" s="168"/>
      <c r="D40" s="169"/>
      <c r="E40" s="180"/>
      <c r="F40" s="168"/>
      <c r="G40" s="168"/>
      <c r="H40" s="168"/>
      <c r="I40" s="168"/>
      <c r="J40" s="79" t="str">
        <f ca="1">IF(AND('Mapa final'!$AA$35="Baja",'Mapa final'!$AC$35="Leve"),CONCATENATE("R5C",'Mapa final'!$Q$35),"")</f>
        <v>R5C1</v>
      </c>
      <c r="K40" s="80" t="str">
        <f>IF(AND('Mapa final'!$AA$36="Baja",'Mapa final'!$AC$36="Leve"),CONCATENATE("R5C",'Mapa final'!$Q$36),"")</f>
        <v/>
      </c>
      <c r="L40" s="80" t="str">
        <f>IF(AND('Mapa final'!$AA$37="Baja",'Mapa final'!$AC$37="Leve"),CONCATENATE("R5C",'Mapa final'!$Q$37),"")</f>
        <v/>
      </c>
      <c r="M40" s="80" t="str">
        <f>IF(AND('Mapa final'!$AA$38="Baja",'Mapa final'!$AC$38="Leve"),CONCATENATE("R5C",'Mapa final'!$Q$38),"")</f>
        <v/>
      </c>
      <c r="N40" s="80" t="str">
        <f>IF(AND('Mapa final'!$AA$39="Baja",'Mapa final'!$AC$39="Leve"),CONCATENATE("R5C",'Mapa final'!$Q$39),"")</f>
        <v/>
      </c>
      <c r="O40" s="81" t="str">
        <f>IF(AND('Mapa final'!$AA$40="Baja",'Mapa final'!$AC$40="Leve"),CONCATENATE("R5C",'Mapa final'!$Q$40),"")</f>
        <v/>
      </c>
      <c r="P40" s="70" t="str">
        <f ca="1">IF(AND('Mapa final'!$AA$35="Baja",'Mapa final'!$AC$35="Menor"),CONCATENATE("R5C",'Mapa final'!$Q$35),"")</f>
        <v/>
      </c>
      <c r="Q40" s="71" t="str">
        <f>IF(AND('Mapa final'!$AA$36="Baja",'Mapa final'!$AC$36="Menor"),CONCATENATE("R5C",'Mapa final'!$Q$36),"")</f>
        <v/>
      </c>
      <c r="R40" s="71" t="str">
        <f>IF(AND('Mapa final'!$AA$37="Baja",'Mapa final'!$AC$37="Menor"),CONCATENATE("R5C",'Mapa final'!$Q$37),"")</f>
        <v/>
      </c>
      <c r="S40" s="71" t="str">
        <f>IF(AND('Mapa final'!$AA$38="Baja",'Mapa final'!$AC$38="Menor"),CONCATENATE("R5C",'Mapa final'!$Q$38),"")</f>
        <v/>
      </c>
      <c r="T40" s="71" t="str">
        <f>IF(AND('Mapa final'!$AA$39="Baja",'Mapa final'!$AC$39="Menor"),CONCATENATE("R5C",'Mapa final'!$Q$39),"")</f>
        <v/>
      </c>
      <c r="U40" s="72" t="str">
        <f>IF(AND('Mapa final'!$AA$40="Baja",'Mapa final'!$AC$40="Menor"),CONCATENATE("R5C",'Mapa final'!$Q$40),"")</f>
        <v/>
      </c>
      <c r="V40" s="70" t="str">
        <f ca="1">IF(AND('Mapa final'!$AA$35="Baja",'Mapa final'!$AC$35="Moderado"),CONCATENATE("R5C",'Mapa final'!$Q$35),"")</f>
        <v/>
      </c>
      <c r="W40" s="71" t="str">
        <f>IF(AND('Mapa final'!$AA$36="Baja",'Mapa final'!$AC$36="Moderado"),CONCATENATE("R5C",'Mapa final'!$Q$36),"")</f>
        <v/>
      </c>
      <c r="X40" s="71" t="str">
        <f>IF(AND('Mapa final'!$AA$37="Baja",'Mapa final'!$AC$37="Moderado"),CONCATENATE("R5C",'Mapa final'!$Q$37),"")</f>
        <v/>
      </c>
      <c r="Y40" s="71" t="str">
        <f>IF(AND('Mapa final'!$AA$38="Baja",'Mapa final'!$AC$38="Moderado"),CONCATENATE("R5C",'Mapa final'!$Q$38),"")</f>
        <v/>
      </c>
      <c r="Z40" s="71" t="str">
        <f>IF(AND('Mapa final'!$AA$39="Baja",'Mapa final'!$AC$39="Moderado"),CONCATENATE("R5C",'Mapa final'!$Q$39),"")</f>
        <v/>
      </c>
      <c r="AA40" s="72" t="str">
        <f>IF(AND('Mapa final'!$AA$40="Baja",'Mapa final'!$AC$40="Moderado"),CONCATENATE("R5C",'Mapa final'!$Q$40),"")</f>
        <v/>
      </c>
      <c r="AB40" s="55" t="str">
        <f ca="1">IF(AND('Mapa final'!$AA$35="Baja",'Mapa final'!$AC$35="Mayor"),CONCATENATE("R5C",'Mapa final'!$Q$35),"")</f>
        <v/>
      </c>
      <c r="AC40" s="56" t="str">
        <f>IF(AND('Mapa final'!$AA$36="Baja",'Mapa final'!$AC$36="Mayor"),CONCATENATE("R5C",'Mapa final'!$Q$36),"")</f>
        <v/>
      </c>
      <c r="AD40" s="56" t="str">
        <f>IF(AND('Mapa final'!$AA$37="Baja",'Mapa final'!$AC$37="Mayor"),CONCATENATE("R5C",'Mapa final'!$Q$37),"")</f>
        <v/>
      </c>
      <c r="AE40" s="56" t="str">
        <f>IF(AND('Mapa final'!$AA$38="Baja",'Mapa final'!$AC$38="Mayor"),CONCATENATE("R5C",'Mapa final'!$Q$38),"")</f>
        <v/>
      </c>
      <c r="AF40" s="56" t="str">
        <f>IF(AND('Mapa final'!$AA$39="Baja",'Mapa final'!$AC$39="Mayor"),CONCATENATE("R5C",'Mapa final'!$Q$39),"")</f>
        <v/>
      </c>
      <c r="AG40" s="57" t="str">
        <f>IF(AND('Mapa final'!$AA$40="Baja",'Mapa final'!$AC$40="Mayor"),CONCATENATE("R5C",'Mapa final'!$Q$40),"")</f>
        <v/>
      </c>
      <c r="AH40" s="58" t="str">
        <f ca="1">IF(AND('Mapa final'!$AA$35="Baja",'Mapa final'!$AC$35="Catastrófico"),CONCATENATE("R5C",'Mapa final'!$Q$35),"")</f>
        <v/>
      </c>
      <c r="AI40" s="59" t="str">
        <f>IF(AND('Mapa final'!$AA$36="Baja",'Mapa final'!$AC$36="Catastrófico"),CONCATENATE("R5C",'Mapa final'!$Q$36),"")</f>
        <v/>
      </c>
      <c r="AJ40" s="59" t="str">
        <f>IF(AND('Mapa final'!$AA$37="Baja",'Mapa final'!$AC$37="Catastrófico"),CONCATENATE("R5C",'Mapa final'!$Q$37),"")</f>
        <v/>
      </c>
      <c r="AK40" s="59" t="str">
        <f>IF(AND('Mapa final'!$AA$38="Baja",'Mapa final'!$AC$38="Catastrófico"),CONCATENATE("R5C",'Mapa final'!$Q$38),"")</f>
        <v/>
      </c>
      <c r="AL40" s="59" t="str">
        <f>IF(AND('Mapa final'!$AA$39="Baja",'Mapa final'!$AC$39="Catastrófico"),CONCATENATE("R5C",'Mapa final'!$Q$39),"")</f>
        <v/>
      </c>
      <c r="AM40" s="60" t="str">
        <f>IF(AND('Mapa final'!$AA$40="Baja",'Mapa final'!$AC$40="Catastrófico"),CONCATENATE("R5C",'Mapa final'!$Q$40),"")</f>
        <v/>
      </c>
      <c r="AN40" s="1"/>
      <c r="AO40" s="248"/>
      <c r="AP40" s="168"/>
      <c r="AQ40" s="168"/>
      <c r="AR40" s="168"/>
      <c r="AS40" s="168"/>
      <c r="AT40" s="249"/>
      <c r="AU40" s="1"/>
      <c r="AV40" s="1"/>
      <c r="AW40" s="1"/>
      <c r="AX40" s="1"/>
      <c r="AY40" s="1"/>
      <c r="AZ40" s="1"/>
      <c r="BA40" s="1"/>
      <c r="BB40" s="1"/>
      <c r="BC40" s="1"/>
      <c r="BD40" s="1"/>
      <c r="BE40" s="1"/>
      <c r="BF40" s="1"/>
      <c r="BG40" s="1"/>
      <c r="BH40" s="1"/>
      <c r="BI40" s="1"/>
    </row>
    <row r="41" spans="1:61" ht="15" customHeight="1">
      <c r="A41" s="1"/>
      <c r="B41" s="266"/>
      <c r="C41" s="168"/>
      <c r="D41" s="169"/>
      <c r="E41" s="180"/>
      <c r="F41" s="168"/>
      <c r="G41" s="168"/>
      <c r="H41" s="168"/>
      <c r="I41" s="168"/>
      <c r="J41" s="79" t="e">
        <f>IF(AND('Mapa final'!#REF!="Baja",'Mapa final'!#REF!="Leve"),CONCATENATE("R6C",'Mapa final'!#REF!),"")</f>
        <v>#REF!</v>
      </c>
      <c r="K41" s="80" t="e">
        <f>IF(AND('Mapa final'!#REF!="Baja",'Mapa final'!#REF!="Leve"),CONCATENATE("R6C",'Mapa final'!#REF!),"")</f>
        <v>#REF!</v>
      </c>
      <c r="L41" s="80" t="e">
        <f>IF(AND('Mapa final'!#REF!="Baja",'Mapa final'!#REF!="Leve"),CONCATENATE("R6C",'Mapa final'!#REF!),"")</f>
        <v>#REF!</v>
      </c>
      <c r="M41" s="80" t="e">
        <f>IF(AND('Mapa final'!#REF!="Baja",'Mapa final'!#REF!="Leve"),CONCATENATE("R6C",'Mapa final'!#REF!),"")</f>
        <v>#REF!</v>
      </c>
      <c r="N41" s="80" t="e">
        <f>IF(AND('Mapa final'!#REF!="Baja",'Mapa final'!#REF!="Leve"),CONCATENATE("R6C",'Mapa final'!#REF!),"")</f>
        <v>#REF!</v>
      </c>
      <c r="O41" s="81" t="e">
        <f>IF(AND('Mapa final'!#REF!="Baja",'Mapa final'!#REF!="Leve"),CONCATENATE("R6C",'Mapa final'!#REF!),"")</f>
        <v>#REF!</v>
      </c>
      <c r="P41" s="70" t="e">
        <f>IF(AND('Mapa final'!#REF!="Baja",'Mapa final'!#REF!="Menor"),CONCATENATE("R6C",'Mapa final'!#REF!),"")</f>
        <v>#REF!</v>
      </c>
      <c r="Q41" s="71" t="e">
        <f>IF(AND('Mapa final'!#REF!="Baja",'Mapa final'!#REF!="Menor"),CONCATENATE("R6C",'Mapa final'!#REF!),"")</f>
        <v>#REF!</v>
      </c>
      <c r="R41" s="71" t="e">
        <f>IF(AND('Mapa final'!#REF!="Baja",'Mapa final'!#REF!="Menor"),CONCATENATE("R6C",'Mapa final'!#REF!),"")</f>
        <v>#REF!</v>
      </c>
      <c r="S41" s="71" t="e">
        <f>IF(AND('Mapa final'!#REF!="Baja",'Mapa final'!#REF!="Menor"),CONCATENATE("R6C",'Mapa final'!#REF!),"")</f>
        <v>#REF!</v>
      </c>
      <c r="T41" s="71" t="e">
        <f>IF(AND('Mapa final'!#REF!="Baja",'Mapa final'!#REF!="Menor"),CONCATENATE("R6C",'Mapa final'!#REF!),"")</f>
        <v>#REF!</v>
      </c>
      <c r="U41" s="72" t="e">
        <f>IF(AND('Mapa final'!#REF!="Baja",'Mapa final'!#REF!="Menor"),CONCATENATE("R6C",'Mapa final'!#REF!),"")</f>
        <v>#REF!</v>
      </c>
      <c r="V41" s="70" t="e">
        <f>IF(AND('Mapa final'!#REF!="Baja",'Mapa final'!#REF!="Moderado"),CONCATENATE("R6C",'Mapa final'!#REF!),"")</f>
        <v>#REF!</v>
      </c>
      <c r="W41" s="71" t="e">
        <f>IF(AND('Mapa final'!#REF!="Baja",'Mapa final'!#REF!="Moderado"),CONCATENATE("R6C",'Mapa final'!#REF!),"")</f>
        <v>#REF!</v>
      </c>
      <c r="X41" s="71" t="e">
        <f>IF(AND('Mapa final'!#REF!="Baja",'Mapa final'!#REF!="Moderado"),CONCATENATE("R6C",'Mapa final'!#REF!),"")</f>
        <v>#REF!</v>
      </c>
      <c r="Y41" s="71" t="e">
        <f>IF(AND('Mapa final'!#REF!="Baja",'Mapa final'!#REF!="Moderado"),CONCATENATE("R6C",'Mapa final'!#REF!),"")</f>
        <v>#REF!</v>
      </c>
      <c r="Z41" s="71" t="e">
        <f>IF(AND('Mapa final'!#REF!="Baja",'Mapa final'!#REF!="Moderado"),CONCATENATE("R6C",'Mapa final'!#REF!),"")</f>
        <v>#REF!</v>
      </c>
      <c r="AA41" s="72" t="e">
        <f>IF(AND('Mapa final'!#REF!="Baja",'Mapa final'!#REF!="Moderado"),CONCATENATE("R6C",'Mapa final'!#REF!),"")</f>
        <v>#REF!</v>
      </c>
      <c r="AB41" s="55" t="e">
        <f>IF(AND('Mapa final'!#REF!="Baja",'Mapa final'!#REF!="Mayor"),CONCATENATE("R6C",'Mapa final'!#REF!),"")</f>
        <v>#REF!</v>
      </c>
      <c r="AC41" s="56" t="e">
        <f>IF(AND('Mapa final'!#REF!="Baja",'Mapa final'!#REF!="Mayor"),CONCATENATE("R6C",'Mapa final'!#REF!),"")</f>
        <v>#REF!</v>
      </c>
      <c r="AD41" s="56" t="e">
        <f>IF(AND('Mapa final'!#REF!="Baja",'Mapa final'!#REF!="Mayor"),CONCATENATE("R6C",'Mapa final'!#REF!),"")</f>
        <v>#REF!</v>
      </c>
      <c r="AE41" s="56" t="e">
        <f>IF(AND('Mapa final'!#REF!="Baja",'Mapa final'!#REF!="Mayor"),CONCATENATE("R6C",'Mapa final'!#REF!),"")</f>
        <v>#REF!</v>
      </c>
      <c r="AF41" s="56" t="e">
        <f>IF(AND('Mapa final'!#REF!="Baja",'Mapa final'!#REF!="Mayor"),CONCATENATE("R6C",'Mapa final'!#REF!),"")</f>
        <v>#REF!</v>
      </c>
      <c r="AG41" s="57" t="e">
        <f>IF(AND('Mapa final'!#REF!="Baja",'Mapa final'!#REF!="Mayor"),CONCATENATE("R6C",'Mapa final'!#REF!),"")</f>
        <v>#REF!</v>
      </c>
      <c r="AH41" s="58" t="e">
        <f>IF(AND('Mapa final'!#REF!="Baja",'Mapa final'!#REF!="Catastrófico"),CONCATENATE("R6C",'Mapa final'!#REF!),"")</f>
        <v>#REF!</v>
      </c>
      <c r="AI41" s="59" t="e">
        <f>IF(AND('Mapa final'!#REF!="Baja",'Mapa final'!#REF!="Catastrófico"),CONCATENATE("R6C",'Mapa final'!#REF!),"")</f>
        <v>#REF!</v>
      </c>
      <c r="AJ41" s="59" t="e">
        <f>IF(AND('Mapa final'!#REF!="Baja",'Mapa final'!#REF!="Catastrófico"),CONCATENATE("R6C",'Mapa final'!#REF!),"")</f>
        <v>#REF!</v>
      </c>
      <c r="AK41" s="59" t="e">
        <f>IF(AND('Mapa final'!#REF!="Baja",'Mapa final'!#REF!="Catastrófico"),CONCATENATE("R6C",'Mapa final'!#REF!),"")</f>
        <v>#REF!</v>
      </c>
      <c r="AL41" s="59" t="e">
        <f>IF(AND('Mapa final'!#REF!="Baja",'Mapa final'!#REF!="Catastrófico"),CONCATENATE("R6C",'Mapa final'!#REF!),"")</f>
        <v>#REF!</v>
      </c>
      <c r="AM41" s="60" t="e">
        <f>IF(AND('Mapa final'!#REF!="Baja",'Mapa final'!#REF!="Catastrófico"),CONCATENATE("R6C",'Mapa final'!#REF!),"")</f>
        <v>#REF!</v>
      </c>
      <c r="AN41" s="1"/>
      <c r="AO41" s="248"/>
      <c r="AP41" s="168"/>
      <c r="AQ41" s="168"/>
      <c r="AR41" s="168"/>
      <c r="AS41" s="168"/>
      <c r="AT41" s="249"/>
      <c r="AU41" s="1"/>
      <c r="AV41" s="1"/>
      <c r="AW41" s="1"/>
      <c r="AX41" s="1"/>
      <c r="AY41" s="1"/>
      <c r="AZ41" s="1"/>
      <c r="BA41" s="1"/>
      <c r="BB41" s="1"/>
      <c r="BC41" s="1"/>
      <c r="BD41" s="1"/>
      <c r="BE41" s="1"/>
      <c r="BF41" s="1"/>
      <c r="BG41" s="1"/>
      <c r="BH41" s="1"/>
      <c r="BI41" s="1"/>
    </row>
    <row r="42" spans="1:61" ht="15" customHeight="1">
      <c r="A42" s="1"/>
      <c r="B42" s="266"/>
      <c r="C42" s="168"/>
      <c r="D42" s="169"/>
      <c r="E42" s="180"/>
      <c r="F42" s="168"/>
      <c r="G42" s="168"/>
      <c r="H42" s="168"/>
      <c r="I42" s="168"/>
      <c r="J42" s="79" t="e">
        <f>IF(AND('Mapa final'!#REF!="Baja",'Mapa final'!#REF!="Leve"),CONCATENATE("R7C",'Mapa final'!#REF!),"")</f>
        <v>#REF!</v>
      </c>
      <c r="K42" s="80" t="e">
        <f>IF(AND('Mapa final'!#REF!="Baja",'Mapa final'!#REF!="Leve"),CONCATENATE("R7C",'Mapa final'!#REF!),"")</f>
        <v>#REF!</v>
      </c>
      <c r="L42" s="80" t="e">
        <f>IF(AND('Mapa final'!#REF!="Baja",'Mapa final'!#REF!="Leve"),CONCATENATE("R7C",'Mapa final'!#REF!),"")</f>
        <v>#REF!</v>
      </c>
      <c r="M42" s="80" t="e">
        <f>IF(AND('Mapa final'!#REF!="Baja",'Mapa final'!#REF!="Leve"),CONCATENATE("R7C",'Mapa final'!#REF!),"")</f>
        <v>#REF!</v>
      </c>
      <c r="N42" s="80" t="e">
        <f>IF(AND('Mapa final'!#REF!="Baja",'Mapa final'!#REF!="Leve"),CONCATENATE("R7C",'Mapa final'!#REF!),"")</f>
        <v>#REF!</v>
      </c>
      <c r="O42" s="81" t="e">
        <f>IF(AND('Mapa final'!#REF!="Baja",'Mapa final'!#REF!="Leve"),CONCATENATE("R7C",'Mapa final'!#REF!),"")</f>
        <v>#REF!</v>
      </c>
      <c r="P42" s="70" t="e">
        <f>IF(AND('Mapa final'!#REF!="Baja",'Mapa final'!#REF!="Menor"),CONCATENATE("R7C",'Mapa final'!#REF!),"")</f>
        <v>#REF!</v>
      </c>
      <c r="Q42" s="71" t="e">
        <f>IF(AND('Mapa final'!#REF!="Baja",'Mapa final'!#REF!="Menor"),CONCATENATE("R7C",'Mapa final'!#REF!),"")</f>
        <v>#REF!</v>
      </c>
      <c r="R42" s="71" t="e">
        <f>IF(AND('Mapa final'!#REF!="Baja",'Mapa final'!#REF!="Menor"),CONCATENATE("R7C",'Mapa final'!#REF!),"")</f>
        <v>#REF!</v>
      </c>
      <c r="S42" s="71" t="e">
        <f>IF(AND('Mapa final'!#REF!="Baja",'Mapa final'!#REF!="Menor"),CONCATENATE("R7C",'Mapa final'!#REF!),"")</f>
        <v>#REF!</v>
      </c>
      <c r="T42" s="71" t="e">
        <f>IF(AND('Mapa final'!#REF!="Baja",'Mapa final'!#REF!="Menor"),CONCATENATE("R7C",'Mapa final'!#REF!),"")</f>
        <v>#REF!</v>
      </c>
      <c r="U42" s="72" t="e">
        <f>IF(AND('Mapa final'!#REF!="Baja",'Mapa final'!#REF!="Menor"),CONCATENATE("R7C",'Mapa final'!#REF!),"")</f>
        <v>#REF!</v>
      </c>
      <c r="V42" s="70" t="e">
        <f>IF(AND('Mapa final'!#REF!="Baja",'Mapa final'!#REF!="Moderado"),CONCATENATE("R7C",'Mapa final'!#REF!),"")</f>
        <v>#REF!</v>
      </c>
      <c r="W42" s="71" t="e">
        <f>IF(AND('Mapa final'!#REF!="Baja",'Mapa final'!#REF!="Moderado"),CONCATENATE("R7C",'Mapa final'!#REF!),"")</f>
        <v>#REF!</v>
      </c>
      <c r="X42" s="71" t="e">
        <f>IF(AND('Mapa final'!#REF!="Baja",'Mapa final'!#REF!="Moderado"),CONCATENATE("R7C",'Mapa final'!#REF!),"")</f>
        <v>#REF!</v>
      </c>
      <c r="Y42" s="71" t="e">
        <f>IF(AND('Mapa final'!#REF!="Baja",'Mapa final'!#REF!="Moderado"),CONCATENATE("R7C",'Mapa final'!#REF!),"")</f>
        <v>#REF!</v>
      </c>
      <c r="Z42" s="71" t="e">
        <f>IF(AND('Mapa final'!#REF!="Baja",'Mapa final'!#REF!="Moderado"),CONCATENATE("R7C",'Mapa final'!#REF!),"")</f>
        <v>#REF!</v>
      </c>
      <c r="AA42" s="72" t="e">
        <f>IF(AND('Mapa final'!#REF!="Baja",'Mapa final'!#REF!="Moderado"),CONCATENATE("R7C",'Mapa final'!#REF!),"")</f>
        <v>#REF!</v>
      </c>
      <c r="AB42" s="55" t="e">
        <f>IF(AND('Mapa final'!#REF!="Baja",'Mapa final'!#REF!="Mayor"),CONCATENATE("R7C",'Mapa final'!#REF!),"")</f>
        <v>#REF!</v>
      </c>
      <c r="AC42" s="56" t="e">
        <f>IF(AND('Mapa final'!#REF!="Baja",'Mapa final'!#REF!="Mayor"),CONCATENATE("R7C",'Mapa final'!#REF!),"")</f>
        <v>#REF!</v>
      </c>
      <c r="AD42" s="56" t="e">
        <f>IF(AND('Mapa final'!#REF!="Baja",'Mapa final'!#REF!="Mayor"),CONCATENATE("R7C",'Mapa final'!#REF!),"")</f>
        <v>#REF!</v>
      </c>
      <c r="AE42" s="56" t="e">
        <f>IF(AND('Mapa final'!#REF!="Baja",'Mapa final'!#REF!="Mayor"),CONCATENATE("R7C",'Mapa final'!#REF!),"")</f>
        <v>#REF!</v>
      </c>
      <c r="AF42" s="56" t="e">
        <f>IF(AND('Mapa final'!#REF!="Baja",'Mapa final'!#REF!="Mayor"),CONCATENATE("R7C",'Mapa final'!#REF!),"")</f>
        <v>#REF!</v>
      </c>
      <c r="AG42" s="57" t="e">
        <f>IF(AND('Mapa final'!#REF!="Baja",'Mapa final'!#REF!="Mayor"),CONCATENATE("R7C",'Mapa final'!#REF!),"")</f>
        <v>#REF!</v>
      </c>
      <c r="AH42" s="58" t="e">
        <f>IF(AND('Mapa final'!#REF!="Baja",'Mapa final'!#REF!="Catastrófico"),CONCATENATE("R7C",'Mapa final'!#REF!),"")</f>
        <v>#REF!</v>
      </c>
      <c r="AI42" s="59" t="e">
        <f>IF(AND('Mapa final'!#REF!="Baja",'Mapa final'!#REF!="Catastrófico"),CONCATENATE("R7C",'Mapa final'!#REF!),"")</f>
        <v>#REF!</v>
      </c>
      <c r="AJ42" s="59" t="e">
        <f>IF(AND('Mapa final'!#REF!="Baja",'Mapa final'!#REF!="Catastrófico"),CONCATENATE("R7C",'Mapa final'!#REF!),"")</f>
        <v>#REF!</v>
      </c>
      <c r="AK42" s="59" t="e">
        <f>IF(AND('Mapa final'!#REF!="Baja",'Mapa final'!#REF!="Catastrófico"),CONCATENATE("R7C",'Mapa final'!#REF!),"")</f>
        <v>#REF!</v>
      </c>
      <c r="AL42" s="59" t="e">
        <f>IF(AND('Mapa final'!#REF!="Baja",'Mapa final'!#REF!="Catastrófico"),CONCATENATE("R7C",'Mapa final'!#REF!),"")</f>
        <v>#REF!</v>
      </c>
      <c r="AM42" s="60" t="e">
        <f>IF(AND('Mapa final'!#REF!="Baja",'Mapa final'!#REF!="Catastrófico"),CONCATENATE("R7C",'Mapa final'!#REF!),"")</f>
        <v>#REF!</v>
      </c>
      <c r="AN42" s="1"/>
      <c r="AO42" s="248"/>
      <c r="AP42" s="168"/>
      <c r="AQ42" s="168"/>
      <c r="AR42" s="168"/>
      <c r="AS42" s="168"/>
      <c r="AT42" s="249"/>
      <c r="AU42" s="1"/>
      <c r="AV42" s="1"/>
      <c r="AW42" s="1"/>
      <c r="AX42" s="1"/>
      <c r="AY42" s="1"/>
      <c r="AZ42" s="1"/>
      <c r="BA42" s="1"/>
      <c r="BB42" s="1"/>
      <c r="BC42" s="1"/>
      <c r="BD42" s="1"/>
      <c r="BE42" s="1"/>
      <c r="BF42" s="1"/>
      <c r="BG42" s="1"/>
      <c r="BH42" s="1"/>
      <c r="BI42" s="1"/>
    </row>
    <row r="43" spans="1:61" ht="15" customHeight="1">
      <c r="A43" s="1"/>
      <c r="B43" s="266"/>
      <c r="C43" s="168"/>
      <c r="D43" s="169"/>
      <c r="E43" s="180"/>
      <c r="F43" s="168"/>
      <c r="G43" s="168"/>
      <c r="H43" s="168"/>
      <c r="I43" s="168"/>
      <c r="J43" s="79" t="e">
        <f>IF(AND('Mapa final'!#REF!="Baja",'Mapa final'!#REF!="Leve"),CONCATENATE("R8C",'Mapa final'!#REF!),"")</f>
        <v>#REF!</v>
      </c>
      <c r="K43" s="80" t="e">
        <f>IF(AND('Mapa final'!#REF!="Baja",'Mapa final'!#REF!="Leve"),CONCATENATE("R8C",'Mapa final'!#REF!),"")</f>
        <v>#REF!</v>
      </c>
      <c r="L43" s="80" t="e">
        <f>IF(AND('Mapa final'!#REF!="Baja",'Mapa final'!#REF!="Leve"),CONCATENATE("R8C",'Mapa final'!#REF!),"")</f>
        <v>#REF!</v>
      </c>
      <c r="M43" s="80" t="e">
        <f>IF(AND('Mapa final'!#REF!="Baja",'Mapa final'!#REF!="Leve"),CONCATENATE("R8C",'Mapa final'!#REF!),"")</f>
        <v>#REF!</v>
      </c>
      <c r="N43" s="80" t="e">
        <f>IF(AND('Mapa final'!#REF!="Baja",'Mapa final'!#REF!="Leve"),CONCATENATE("R8C",'Mapa final'!#REF!),"")</f>
        <v>#REF!</v>
      </c>
      <c r="O43" s="81" t="e">
        <f>IF(AND('Mapa final'!#REF!="Baja",'Mapa final'!#REF!="Leve"),CONCATENATE("R8C",'Mapa final'!#REF!),"")</f>
        <v>#REF!</v>
      </c>
      <c r="P43" s="70" t="e">
        <f>IF(AND('Mapa final'!#REF!="Baja",'Mapa final'!#REF!="Menor"),CONCATENATE("R8C",'Mapa final'!#REF!),"")</f>
        <v>#REF!</v>
      </c>
      <c r="Q43" s="71" t="e">
        <f>IF(AND('Mapa final'!#REF!="Baja",'Mapa final'!#REF!="Menor"),CONCATENATE("R8C",'Mapa final'!#REF!),"")</f>
        <v>#REF!</v>
      </c>
      <c r="R43" s="71" t="e">
        <f>IF(AND('Mapa final'!#REF!="Baja",'Mapa final'!#REF!="Menor"),CONCATENATE("R8C",'Mapa final'!#REF!),"")</f>
        <v>#REF!</v>
      </c>
      <c r="S43" s="71" t="e">
        <f>IF(AND('Mapa final'!#REF!="Baja",'Mapa final'!#REF!="Menor"),CONCATENATE("R8C",'Mapa final'!#REF!),"")</f>
        <v>#REF!</v>
      </c>
      <c r="T43" s="71" t="e">
        <f>IF(AND('Mapa final'!#REF!="Baja",'Mapa final'!#REF!="Menor"),CONCATENATE("R8C",'Mapa final'!#REF!),"")</f>
        <v>#REF!</v>
      </c>
      <c r="U43" s="72" t="e">
        <f>IF(AND('Mapa final'!#REF!="Baja",'Mapa final'!#REF!="Menor"),CONCATENATE("R8C",'Mapa final'!#REF!),"")</f>
        <v>#REF!</v>
      </c>
      <c r="V43" s="70" t="e">
        <f>IF(AND('Mapa final'!#REF!="Baja",'Mapa final'!#REF!="Moderado"),CONCATENATE("R8C",'Mapa final'!#REF!),"")</f>
        <v>#REF!</v>
      </c>
      <c r="W43" s="71" t="e">
        <f>IF(AND('Mapa final'!#REF!="Baja",'Mapa final'!#REF!="Moderado"),CONCATENATE("R8C",'Mapa final'!#REF!),"")</f>
        <v>#REF!</v>
      </c>
      <c r="X43" s="71" t="e">
        <f>IF(AND('Mapa final'!#REF!="Baja",'Mapa final'!#REF!="Moderado"),CONCATENATE("R8C",'Mapa final'!#REF!),"")</f>
        <v>#REF!</v>
      </c>
      <c r="Y43" s="71" t="e">
        <f>IF(AND('Mapa final'!#REF!="Baja",'Mapa final'!#REF!="Moderado"),CONCATENATE("R8C",'Mapa final'!#REF!),"")</f>
        <v>#REF!</v>
      </c>
      <c r="Z43" s="71" t="e">
        <f>IF(AND('Mapa final'!#REF!="Baja",'Mapa final'!#REF!="Moderado"),CONCATENATE("R8C",'Mapa final'!#REF!),"")</f>
        <v>#REF!</v>
      </c>
      <c r="AA43" s="72" t="e">
        <f>IF(AND('Mapa final'!#REF!="Baja",'Mapa final'!#REF!="Moderado"),CONCATENATE("R8C",'Mapa final'!#REF!),"")</f>
        <v>#REF!</v>
      </c>
      <c r="AB43" s="55" t="e">
        <f>IF(AND('Mapa final'!#REF!="Baja",'Mapa final'!#REF!="Mayor"),CONCATENATE("R8C",'Mapa final'!#REF!),"")</f>
        <v>#REF!</v>
      </c>
      <c r="AC43" s="56" t="e">
        <f>IF(AND('Mapa final'!#REF!="Baja",'Mapa final'!#REF!="Mayor"),CONCATENATE("R8C",'Mapa final'!#REF!),"")</f>
        <v>#REF!</v>
      </c>
      <c r="AD43" s="56" t="e">
        <f>IF(AND('Mapa final'!#REF!="Baja",'Mapa final'!#REF!="Mayor"),CONCATENATE("R8C",'Mapa final'!#REF!),"")</f>
        <v>#REF!</v>
      </c>
      <c r="AE43" s="56" t="e">
        <f>IF(AND('Mapa final'!#REF!="Baja",'Mapa final'!#REF!="Mayor"),CONCATENATE("R8C",'Mapa final'!#REF!),"")</f>
        <v>#REF!</v>
      </c>
      <c r="AF43" s="56" t="e">
        <f>IF(AND('Mapa final'!#REF!="Baja",'Mapa final'!#REF!="Mayor"),CONCATENATE("R8C",'Mapa final'!#REF!),"")</f>
        <v>#REF!</v>
      </c>
      <c r="AG43" s="57" t="e">
        <f>IF(AND('Mapa final'!#REF!="Baja",'Mapa final'!#REF!="Mayor"),CONCATENATE("R8C",'Mapa final'!#REF!),"")</f>
        <v>#REF!</v>
      </c>
      <c r="AH43" s="58" t="e">
        <f>IF(AND('Mapa final'!#REF!="Baja",'Mapa final'!#REF!="Catastrófico"),CONCATENATE("R8C",'Mapa final'!#REF!),"")</f>
        <v>#REF!</v>
      </c>
      <c r="AI43" s="59" t="e">
        <f>IF(AND('Mapa final'!#REF!="Baja",'Mapa final'!#REF!="Catastrófico"),CONCATENATE("R8C",'Mapa final'!#REF!),"")</f>
        <v>#REF!</v>
      </c>
      <c r="AJ43" s="59" t="e">
        <f>IF(AND('Mapa final'!#REF!="Baja",'Mapa final'!#REF!="Catastrófico"),CONCATENATE("R8C",'Mapa final'!#REF!),"")</f>
        <v>#REF!</v>
      </c>
      <c r="AK43" s="59" t="e">
        <f>IF(AND('Mapa final'!#REF!="Baja",'Mapa final'!#REF!="Catastrófico"),CONCATENATE("R8C",'Mapa final'!#REF!),"")</f>
        <v>#REF!</v>
      </c>
      <c r="AL43" s="59" t="e">
        <f>IF(AND('Mapa final'!#REF!="Baja",'Mapa final'!#REF!="Catastrófico"),CONCATENATE("R8C",'Mapa final'!#REF!),"")</f>
        <v>#REF!</v>
      </c>
      <c r="AM43" s="60" t="e">
        <f>IF(AND('Mapa final'!#REF!="Baja",'Mapa final'!#REF!="Catastrófico"),CONCATENATE("R8C",'Mapa final'!#REF!),"")</f>
        <v>#REF!</v>
      </c>
      <c r="AN43" s="1"/>
      <c r="AO43" s="248"/>
      <c r="AP43" s="168"/>
      <c r="AQ43" s="168"/>
      <c r="AR43" s="168"/>
      <c r="AS43" s="168"/>
      <c r="AT43" s="249"/>
      <c r="AU43" s="1"/>
      <c r="AV43" s="1"/>
      <c r="AW43" s="1"/>
      <c r="AX43" s="1"/>
      <c r="AY43" s="1"/>
      <c r="AZ43" s="1"/>
      <c r="BA43" s="1"/>
      <c r="BB43" s="1"/>
      <c r="BC43" s="1"/>
      <c r="BD43" s="1"/>
      <c r="BE43" s="1"/>
      <c r="BF43" s="1"/>
      <c r="BG43" s="1"/>
      <c r="BH43" s="1"/>
      <c r="BI43" s="1"/>
    </row>
    <row r="44" spans="1:61" ht="15" customHeight="1">
      <c r="A44" s="1"/>
      <c r="B44" s="266"/>
      <c r="C44" s="168"/>
      <c r="D44" s="169"/>
      <c r="E44" s="180"/>
      <c r="F44" s="168"/>
      <c r="G44" s="168"/>
      <c r="H44" s="168"/>
      <c r="I44" s="168"/>
      <c r="J44" s="79" t="e">
        <f>IF(AND('Mapa final'!#REF!="Baja",'Mapa final'!#REF!="Leve"),CONCATENATE("R9C",'Mapa final'!#REF!),"")</f>
        <v>#REF!</v>
      </c>
      <c r="K44" s="80" t="e">
        <f>IF(AND('Mapa final'!#REF!="Baja",'Mapa final'!#REF!="Leve"),CONCATENATE("R9C",'Mapa final'!#REF!),"")</f>
        <v>#REF!</v>
      </c>
      <c r="L44" s="80" t="e">
        <f>IF(AND('Mapa final'!#REF!="Baja",'Mapa final'!#REF!="Leve"),CONCATENATE("R9C",'Mapa final'!#REF!),"")</f>
        <v>#REF!</v>
      </c>
      <c r="M44" s="80" t="e">
        <f>IF(AND('Mapa final'!#REF!="Baja",'Mapa final'!#REF!="Leve"),CONCATENATE("R9C",'Mapa final'!#REF!),"")</f>
        <v>#REF!</v>
      </c>
      <c r="N44" s="80" t="e">
        <f>IF(AND('Mapa final'!#REF!="Baja",'Mapa final'!#REF!="Leve"),CONCATENATE("R9C",'Mapa final'!#REF!),"")</f>
        <v>#REF!</v>
      </c>
      <c r="O44" s="81" t="e">
        <f>IF(AND('Mapa final'!#REF!="Baja",'Mapa final'!#REF!="Leve"),CONCATENATE("R9C",'Mapa final'!#REF!),"")</f>
        <v>#REF!</v>
      </c>
      <c r="P44" s="70" t="e">
        <f>IF(AND('Mapa final'!#REF!="Baja",'Mapa final'!#REF!="Menor"),CONCATENATE("R9C",'Mapa final'!#REF!),"")</f>
        <v>#REF!</v>
      </c>
      <c r="Q44" s="71" t="e">
        <f>IF(AND('Mapa final'!#REF!="Baja",'Mapa final'!#REF!="Menor"),CONCATENATE("R9C",'Mapa final'!#REF!),"")</f>
        <v>#REF!</v>
      </c>
      <c r="R44" s="71" t="e">
        <f>IF(AND('Mapa final'!#REF!="Baja",'Mapa final'!#REF!="Menor"),CONCATENATE("R9C",'Mapa final'!#REF!),"")</f>
        <v>#REF!</v>
      </c>
      <c r="S44" s="71" t="e">
        <f>IF(AND('Mapa final'!#REF!="Baja",'Mapa final'!#REF!="Menor"),CONCATENATE("R9C",'Mapa final'!#REF!),"")</f>
        <v>#REF!</v>
      </c>
      <c r="T44" s="71" t="e">
        <f>IF(AND('Mapa final'!#REF!="Baja",'Mapa final'!#REF!="Menor"),CONCATENATE("R9C",'Mapa final'!#REF!),"")</f>
        <v>#REF!</v>
      </c>
      <c r="U44" s="72" t="e">
        <f>IF(AND('Mapa final'!#REF!="Baja",'Mapa final'!#REF!="Menor"),CONCATENATE("R9C",'Mapa final'!#REF!),"")</f>
        <v>#REF!</v>
      </c>
      <c r="V44" s="70" t="e">
        <f>IF(AND('Mapa final'!#REF!="Baja",'Mapa final'!#REF!="Moderado"),CONCATENATE("R9C",'Mapa final'!#REF!),"")</f>
        <v>#REF!</v>
      </c>
      <c r="W44" s="71" t="e">
        <f>IF(AND('Mapa final'!#REF!="Baja",'Mapa final'!#REF!="Moderado"),CONCATENATE("R9C",'Mapa final'!#REF!),"")</f>
        <v>#REF!</v>
      </c>
      <c r="X44" s="71" t="e">
        <f>IF(AND('Mapa final'!#REF!="Baja",'Mapa final'!#REF!="Moderado"),CONCATENATE("R9C",'Mapa final'!#REF!),"")</f>
        <v>#REF!</v>
      </c>
      <c r="Y44" s="71" t="e">
        <f>IF(AND('Mapa final'!#REF!="Baja",'Mapa final'!#REF!="Moderado"),CONCATENATE("R9C",'Mapa final'!#REF!),"")</f>
        <v>#REF!</v>
      </c>
      <c r="Z44" s="71" t="e">
        <f>IF(AND('Mapa final'!#REF!="Baja",'Mapa final'!#REF!="Moderado"),CONCATENATE("R9C",'Mapa final'!#REF!),"")</f>
        <v>#REF!</v>
      </c>
      <c r="AA44" s="72" t="e">
        <f>IF(AND('Mapa final'!#REF!="Baja",'Mapa final'!#REF!="Moderado"),CONCATENATE("R9C",'Mapa final'!#REF!),"")</f>
        <v>#REF!</v>
      </c>
      <c r="AB44" s="55" t="e">
        <f>IF(AND('Mapa final'!#REF!="Baja",'Mapa final'!#REF!="Mayor"),CONCATENATE("R9C",'Mapa final'!#REF!),"")</f>
        <v>#REF!</v>
      </c>
      <c r="AC44" s="56" t="e">
        <f>IF(AND('Mapa final'!#REF!="Baja",'Mapa final'!#REF!="Mayor"),CONCATENATE("R9C",'Mapa final'!#REF!),"")</f>
        <v>#REF!</v>
      </c>
      <c r="AD44" s="56" t="e">
        <f>IF(AND('Mapa final'!#REF!="Baja",'Mapa final'!#REF!="Mayor"),CONCATENATE("R9C",'Mapa final'!#REF!),"")</f>
        <v>#REF!</v>
      </c>
      <c r="AE44" s="56" t="e">
        <f>IF(AND('Mapa final'!#REF!="Baja",'Mapa final'!#REF!="Mayor"),CONCATENATE("R9C",'Mapa final'!#REF!),"")</f>
        <v>#REF!</v>
      </c>
      <c r="AF44" s="56" t="e">
        <f>IF(AND('Mapa final'!#REF!="Baja",'Mapa final'!#REF!="Mayor"),CONCATENATE("R9C",'Mapa final'!#REF!),"")</f>
        <v>#REF!</v>
      </c>
      <c r="AG44" s="57" t="e">
        <f>IF(AND('Mapa final'!#REF!="Baja",'Mapa final'!#REF!="Mayor"),CONCATENATE("R9C",'Mapa final'!#REF!),"")</f>
        <v>#REF!</v>
      </c>
      <c r="AH44" s="58" t="e">
        <f>IF(AND('Mapa final'!#REF!="Baja",'Mapa final'!#REF!="Catastrófico"),CONCATENATE("R9C",'Mapa final'!#REF!),"")</f>
        <v>#REF!</v>
      </c>
      <c r="AI44" s="59" t="e">
        <f>IF(AND('Mapa final'!#REF!="Baja",'Mapa final'!#REF!="Catastrófico"),CONCATENATE("R9C",'Mapa final'!#REF!),"")</f>
        <v>#REF!</v>
      </c>
      <c r="AJ44" s="59" t="e">
        <f>IF(AND('Mapa final'!#REF!="Baja",'Mapa final'!#REF!="Catastrófico"),CONCATENATE("R9C",'Mapa final'!#REF!),"")</f>
        <v>#REF!</v>
      </c>
      <c r="AK44" s="59" t="e">
        <f>IF(AND('Mapa final'!#REF!="Baja",'Mapa final'!#REF!="Catastrófico"),CONCATENATE("R9C",'Mapa final'!#REF!),"")</f>
        <v>#REF!</v>
      </c>
      <c r="AL44" s="59" t="e">
        <f>IF(AND('Mapa final'!#REF!="Baja",'Mapa final'!#REF!="Catastrófico"),CONCATENATE("R9C",'Mapa final'!#REF!),"")</f>
        <v>#REF!</v>
      </c>
      <c r="AM44" s="60" t="e">
        <f>IF(AND('Mapa final'!#REF!="Baja",'Mapa final'!#REF!="Catastrófico"),CONCATENATE("R9C",'Mapa final'!#REF!),"")</f>
        <v>#REF!</v>
      </c>
      <c r="AN44" s="1"/>
      <c r="AO44" s="248"/>
      <c r="AP44" s="168"/>
      <c r="AQ44" s="168"/>
      <c r="AR44" s="168"/>
      <c r="AS44" s="168"/>
      <c r="AT44" s="249"/>
      <c r="AU44" s="1"/>
      <c r="AV44" s="1"/>
      <c r="AW44" s="1"/>
      <c r="AX44" s="1"/>
      <c r="AY44" s="1"/>
      <c r="AZ44" s="1"/>
      <c r="BA44" s="1"/>
      <c r="BB44" s="1"/>
      <c r="BC44" s="1"/>
      <c r="BD44" s="1"/>
      <c r="BE44" s="1"/>
      <c r="BF44" s="1"/>
      <c r="BG44" s="1"/>
      <c r="BH44" s="1"/>
      <c r="BI44" s="1"/>
    </row>
    <row r="45" spans="1:61" ht="15.75" customHeight="1">
      <c r="A45" s="1"/>
      <c r="B45" s="266"/>
      <c r="C45" s="168"/>
      <c r="D45" s="169"/>
      <c r="E45" s="234"/>
      <c r="F45" s="259"/>
      <c r="G45" s="259"/>
      <c r="H45" s="259"/>
      <c r="I45" s="259"/>
      <c r="J45" s="82" t="e">
        <f>IF(AND('Mapa final'!#REF!="Baja",'Mapa final'!#REF!="Leve"),CONCATENATE("R10C",'Mapa final'!#REF!),"")</f>
        <v>#REF!</v>
      </c>
      <c r="K45" s="83" t="e">
        <f>IF(AND('Mapa final'!#REF!="Baja",'Mapa final'!#REF!="Leve"),CONCATENATE("R10C",'Mapa final'!#REF!),"")</f>
        <v>#REF!</v>
      </c>
      <c r="L45" s="83" t="e">
        <f>IF(AND('Mapa final'!#REF!="Baja",'Mapa final'!#REF!="Leve"),CONCATENATE("R10C",'Mapa final'!#REF!),"")</f>
        <v>#REF!</v>
      </c>
      <c r="M45" s="83" t="e">
        <f>IF(AND('Mapa final'!#REF!="Baja",'Mapa final'!#REF!="Leve"),CONCATENATE("R10C",'Mapa final'!#REF!),"")</f>
        <v>#REF!</v>
      </c>
      <c r="N45" s="83" t="e">
        <f>IF(AND('Mapa final'!#REF!="Baja",'Mapa final'!#REF!="Leve"),CONCATENATE("R10C",'Mapa final'!#REF!),"")</f>
        <v>#REF!</v>
      </c>
      <c r="O45" s="84" t="e">
        <f>IF(AND('Mapa final'!#REF!="Baja",'Mapa final'!#REF!="Leve"),CONCATENATE("R10C",'Mapa final'!#REF!),"")</f>
        <v>#REF!</v>
      </c>
      <c r="P45" s="70" t="e">
        <f>IF(AND('Mapa final'!#REF!="Baja",'Mapa final'!#REF!="Menor"),CONCATENATE("R10C",'Mapa final'!#REF!),"")</f>
        <v>#REF!</v>
      </c>
      <c r="Q45" s="71" t="e">
        <f>IF(AND('Mapa final'!#REF!="Baja",'Mapa final'!#REF!="Menor"),CONCATENATE("R10C",'Mapa final'!#REF!),"")</f>
        <v>#REF!</v>
      </c>
      <c r="R45" s="71" t="e">
        <f>IF(AND('Mapa final'!#REF!="Baja",'Mapa final'!#REF!="Menor"),CONCATENATE("R10C",'Mapa final'!#REF!),"")</f>
        <v>#REF!</v>
      </c>
      <c r="S45" s="71" t="e">
        <f>IF(AND('Mapa final'!#REF!="Baja",'Mapa final'!#REF!="Menor"),CONCATENATE("R10C",'Mapa final'!#REF!),"")</f>
        <v>#REF!</v>
      </c>
      <c r="T45" s="71" t="e">
        <f>IF(AND('Mapa final'!#REF!="Baja",'Mapa final'!#REF!="Menor"),CONCATENATE("R10C",'Mapa final'!#REF!),"")</f>
        <v>#REF!</v>
      </c>
      <c r="U45" s="72" t="e">
        <f>IF(AND('Mapa final'!#REF!="Baja",'Mapa final'!#REF!="Menor"),CONCATENATE("R10C",'Mapa final'!#REF!),"")</f>
        <v>#REF!</v>
      </c>
      <c r="V45" s="73" t="e">
        <f>IF(AND('Mapa final'!#REF!="Baja",'Mapa final'!#REF!="Moderado"),CONCATENATE("R10C",'Mapa final'!#REF!),"")</f>
        <v>#REF!</v>
      </c>
      <c r="W45" s="74" t="e">
        <f>IF(AND('Mapa final'!#REF!="Baja",'Mapa final'!#REF!="Moderado"),CONCATENATE("R10C",'Mapa final'!#REF!),"")</f>
        <v>#REF!</v>
      </c>
      <c r="X45" s="74" t="e">
        <f>IF(AND('Mapa final'!#REF!="Baja",'Mapa final'!#REF!="Moderado"),CONCATENATE("R10C",'Mapa final'!#REF!),"")</f>
        <v>#REF!</v>
      </c>
      <c r="Y45" s="74" t="e">
        <f>IF(AND('Mapa final'!#REF!="Baja",'Mapa final'!#REF!="Moderado"),CONCATENATE("R10C",'Mapa final'!#REF!),"")</f>
        <v>#REF!</v>
      </c>
      <c r="Z45" s="74" t="e">
        <f>IF(AND('Mapa final'!#REF!="Baja",'Mapa final'!#REF!="Moderado"),CONCATENATE("R10C",'Mapa final'!#REF!),"")</f>
        <v>#REF!</v>
      </c>
      <c r="AA45" s="75" t="e">
        <f>IF(AND('Mapa final'!#REF!="Baja",'Mapa final'!#REF!="Moderado"),CONCATENATE("R10C",'Mapa final'!#REF!),"")</f>
        <v>#REF!</v>
      </c>
      <c r="AB45" s="61" t="e">
        <f>IF(AND('Mapa final'!#REF!="Baja",'Mapa final'!#REF!="Mayor"),CONCATENATE("R10C",'Mapa final'!#REF!),"")</f>
        <v>#REF!</v>
      </c>
      <c r="AC45" s="62" t="e">
        <f>IF(AND('Mapa final'!#REF!="Baja",'Mapa final'!#REF!="Mayor"),CONCATENATE("R10C",'Mapa final'!#REF!),"")</f>
        <v>#REF!</v>
      </c>
      <c r="AD45" s="62" t="e">
        <f>IF(AND('Mapa final'!#REF!="Baja",'Mapa final'!#REF!="Mayor"),CONCATENATE("R10C",'Mapa final'!#REF!),"")</f>
        <v>#REF!</v>
      </c>
      <c r="AE45" s="62" t="e">
        <f>IF(AND('Mapa final'!#REF!="Baja",'Mapa final'!#REF!="Mayor"),CONCATENATE("R10C",'Mapa final'!#REF!),"")</f>
        <v>#REF!</v>
      </c>
      <c r="AF45" s="62" t="e">
        <f>IF(AND('Mapa final'!#REF!="Baja",'Mapa final'!#REF!="Mayor"),CONCATENATE("R10C",'Mapa final'!#REF!),"")</f>
        <v>#REF!</v>
      </c>
      <c r="AG45" s="63" t="e">
        <f>IF(AND('Mapa final'!#REF!="Baja",'Mapa final'!#REF!="Mayor"),CONCATENATE("R10C",'Mapa final'!#REF!),"")</f>
        <v>#REF!</v>
      </c>
      <c r="AH45" s="64" t="e">
        <f>IF(AND('Mapa final'!#REF!="Baja",'Mapa final'!#REF!="Catastrófico"),CONCATENATE("R10C",'Mapa final'!#REF!),"")</f>
        <v>#REF!</v>
      </c>
      <c r="AI45" s="65" t="e">
        <f>IF(AND('Mapa final'!#REF!="Baja",'Mapa final'!#REF!="Catastrófico"),CONCATENATE("R10C",'Mapa final'!#REF!),"")</f>
        <v>#REF!</v>
      </c>
      <c r="AJ45" s="65" t="e">
        <f>IF(AND('Mapa final'!#REF!="Baja",'Mapa final'!#REF!="Catastrófico"),CONCATENATE("R10C",'Mapa final'!#REF!),"")</f>
        <v>#REF!</v>
      </c>
      <c r="AK45" s="65" t="e">
        <f>IF(AND('Mapa final'!#REF!="Baja",'Mapa final'!#REF!="Catastrófico"),CONCATENATE("R10C",'Mapa final'!#REF!),"")</f>
        <v>#REF!</v>
      </c>
      <c r="AL45" s="65" t="e">
        <f>IF(AND('Mapa final'!#REF!="Baja",'Mapa final'!#REF!="Catastrófico"),CONCATENATE("R10C",'Mapa final'!#REF!),"")</f>
        <v>#REF!</v>
      </c>
      <c r="AM45" s="66" t="e">
        <f>IF(AND('Mapa final'!#REF!="Baja",'Mapa final'!#REF!="Catastrófico"),CONCATENATE("R10C",'Mapa final'!#REF!),"")</f>
        <v>#REF!</v>
      </c>
      <c r="AN45" s="1"/>
      <c r="AO45" s="250"/>
      <c r="AP45" s="251"/>
      <c r="AQ45" s="251"/>
      <c r="AR45" s="251"/>
      <c r="AS45" s="251"/>
      <c r="AT45" s="252"/>
    </row>
    <row r="46" spans="1:61" ht="46.5" customHeight="1">
      <c r="A46" s="1"/>
      <c r="B46" s="266"/>
      <c r="C46" s="168"/>
      <c r="D46" s="169"/>
      <c r="E46" s="274" t="s">
        <v>158</v>
      </c>
      <c r="F46" s="258"/>
      <c r="G46" s="258"/>
      <c r="H46" s="258"/>
      <c r="I46" s="239"/>
      <c r="J46" s="76" t="str">
        <f ca="1">IF(AND('Mapa final'!$AA$11="Muy Baja",'Mapa final'!$AC$11="Leve"),CONCATENATE("R1C",'Mapa final'!$Q$11),"")</f>
        <v/>
      </c>
      <c r="K46" s="77" t="str">
        <f ca="1">IF(AND('Mapa final'!$AA$12="Muy Baja",'Mapa final'!$AC$12="Leve"),CONCATENATE("R1C",'Mapa final'!$Q$12),"")</f>
        <v/>
      </c>
      <c r="L46" s="77" t="str">
        <f>IF(AND('Mapa final'!$AA$13="Muy Baja",'Mapa final'!$AC$13="Leve"),CONCATENATE("R1C",'Mapa final'!$Q$13),"")</f>
        <v/>
      </c>
      <c r="M46" s="77" t="str">
        <f>IF(AND('Mapa final'!$AA$14="Muy Baja",'Mapa final'!$AC$14="Leve"),CONCATENATE("R1C",'Mapa final'!$Q$14),"")</f>
        <v/>
      </c>
      <c r="N46" s="77" t="str">
        <f>IF(AND('Mapa final'!$AA$15="Muy Baja",'Mapa final'!$AC$15="Leve"),CONCATENATE("R1C",'Mapa final'!$Q$15),"")</f>
        <v/>
      </c>
      <c r="O46" s="78" t="str">
        <f>IF(AND('Mapa final'!$AA$16="Muy Baja",'Mapa final'!$AC$16="Leve"),CONCATENATE("R1C",'Mapa final'!$Q$16),"")</f>
        <v/>
      </c>
      <c r="P46" s="76" t="str">
        <f ca="1">IF(AND('Mapa final'!$AA$11="Muy Baja",'Mapa final'!$AC$11="Menor"),CONCATENATE("R1C",'Mapa final'!$Q$11),"")</f>
        <v/>
      </c>
      <c r="Q46" s="77" t="str">
        <f ca="1">IF(AND('Mapa final'!$AA$12="Muy Baja",'Mapa final'!$AC$12="Menor"),CONCATENATE("R1C",'Mapa final'!$Q$12),"")</f>
        <v/>
      </c>
      <c r="R46" s="77" t="str">
        <f>IF(AND('Mapa final'!$AA$13="Muy Baja",'Mapa final'!$AC$13="Menor"),CONCATENATE("R1C",'Mapa final'!$Q$13),"")</f>
        <v/>
      </c>
      <c r="S46" s="77" t="str">
        <f>IF(AND('Mapa final'!$AA$14="Muy Baja",'Mapa final'!$AC$14="Menor"),CONCATENATE("R1C",'Mapa final'!$Q$14),"")</f>
        <v/>
      </c>
      <c r="T46" s="77" t="str">
        <f>IF(AND('Mapa final'!$AA$15="Muy Baja",'Mapa final'!$AC$15="Menor"),CONCATENATE("R1C",'Mapa final'!$Q$15),"")</f>
        <v/>
      </c>
      <c r="U46" s="78" t="str">
        <f>IF(AND('Mapa final'!$AA$16="Muy Baja",'Mapa final'!$AC$16="Menor"),CONCATENATE("R1C",'Mapa final'!$Q$16),"")</f>
        <v/>
      </c>
      <c r="V46" s="67" t="str">
        <f ca="1">IF(AND('Mapa final'!$AA$11="Muy Baja",'Mapa final'!$AC$11="Moderado"),CONCATENATE("R1C",'Mapa final'!$Q$11),"")</f>
        <v/>
      </c>
      <c r="W46" s="85" t="str">
        <f ca="1">IF(AND('Mapa final'!$AA$12="Muy Baja",'Mapa final'!$AC$12="Moderado"),CONCATENATE("R1C",'Mapa final'!$Q$12),"")</f>
        <v>R1C2</v>
      </c>
      <c r="X46" s="68" t="str">
        <f>IF(AND('Mapa final'!$AA$13="Muy Baja",'Mapa final'!$AC$13="Moderado"),CONCATENATE("R1C",'Mapa final'!$Q$13),"")</f>
        <v/>
      </c>
      <c r="Y46" s="68" t="str">
        <f>IF(AND('Mapa final'!$AA$14="Muy Baja",'Mapa final'!$AC$14="Moderado"),CONCATENATE("R1C",'Mapa final'!$Q$14),"")</f>
        <v/>
      </c>
      <c r="Z46" s="68" t="str">
        <f>IF(AND('Mapa final'!$AA$15="Muy Baja",'Mapa final'!$AC$15="Moderado"),CONCATENATE("R1C",'Mapa final'!$Q$15),"")</f>
        <v/>
      </c>
      <c r="AA46" s="69" t="str">
        <f>IF(AND('Mapa final'!$AA$16="Muy Baja",'Mapa final'!$AC$16="Moderado"),CONCATENATE("R1C",'Mapa final'!$Q$16),"")</f>
        <v/>
      </c>
      <c r="AB46" s="49" t="str">
        <f ca="1">IF(AND('Mapa final'!$AA$11="Muy Baja",'Mapa final'!$AC$11="Mayor"),CONCATENATE("R1C",'Mapa final'!$Q$11),"")</f>
        <v/>
      </c>
      <c r="AC46" s="50" t="str">
        <f ca="1">IF(AND('Mapa final'!$AA$12="Muy Baja",'Mapa final'!$AC$12="Mayor"),CONCATENATE("R1C",'Mapa final'!$Q$12),"")</f>
        <v/>
      </c>
      <c r="AD46" s="50" t="str">
        <f>IF(AND('Mapa final'!$AA$13="Muy Baja",'Mapa final'!$AC$13="Mayor"),CONCATENATE("R1C",'Mapa final'!$Q$13),"")</f>
        <v/>
      </c>
      <c r="AE46" s="50" t="str">
        <f>IF(AND('Mapa final'!$AA$14="Muy Baja",'Mapa final'!$AC$14="Mayor"),CONCATENATE("R1C",'Mapa final'!$Q$14),"")</f>
        <v/>
      </c>
      <c r="AF46" s="50" t="str">
        <f>IF(AND('Mapa final'!$AA$15="Muy Baja",'Mapa final'!$AC$15="Mayor"),CONCATENATE("R1C",'Mapa final'!$Q$15),"")</f>
        <v/>
      </c>
      <c r="AG46" s="51" t="str">
        <f>IF(AND('Mapa final'!$AA$16="Muy Baja",'Mapa final'!$AC$16="Mayor"),CONCATENATE("R1C",'Mapa final'!$Q$16),"")</f>
        <v/>
      </c>
      <c r="AH46" s="52" t="str">
        <f ca="1">IF(AND('Mapa final'!$AA$11="Muy Baja",'Mapa final'!$AC$11="Catastrófico"),CONCATENATE("R1C",'Mapa final'!$Q$11),"")</f>
        <v/>
      </c>
      <c r="AI46" s="53" t="str">
        <f ca="1">IF(AND('Mapa final'!$AA$12="Muy Baja",'Mapa final'!$AC$12="Catastrófico"),CONCATENATE("R1C",'Mapa final'!$Q$12),"")</f>
        <v/>
      </c>
      <c r="AJ46" s="53" t="str">
        <f>IF(AND('Mapa final'!$AA$13="Muy Baja",'Mapa final'!$AC$13="Catastrófico"),CONCATENATE("R1C",'Mapa final'!$Q$13),"")</f>
        <v/>
      </c>
      <c r="AK46" s="53" t="str">
        <f>IF(AND('Mapa final'!$AA$14="Muy Baja",'Mapa final'!$AC$14="Catastrófico"),CONCATENATE("R1C",'Mapa final'!$Q$14),"")</f>
        <v/>
      </c>
      <c r="AL46" s="53" t="str">
        <f>IF(AND('Mapa final'!$AA$15="Muy Baja",'Mapa final'!$AC$15="Catastrófico"),CONCATENATE("R1C",'Mapa final'!$Q$15),"")</f>
        <v/>
      </c>
      <c r="AM46" s="54" t="str">
        <f>IF(AND('Mapa final'!$AA$16="Muy Baja",'Mapa final'!$AC$16="Catastrófico"),CONCATENATE("R1C",'Mapa final'!$Q$16),"")</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266"/>
      <c r="C47" s="168"/>
      <c r="D47" s="169"/>
      <c r="E47" s="180"/>
      <c r="F47" s="168"/>
      <c r="G47" s="168"/>
      <c r="H47" s="168"/>
      <c r="I47" s="169"/>
      <c r="J47" s="79" t="str">
        <f ca="1">IF(AND('Mapa final'!$AA$17="Muy Baja",'Mapa final'!$AC$17="Leve"),CONCATENATE("R2C",'Mapa final'!$Q$17),"")</f>
        <v/>
      </c>
      <c r="K47" s="80" t="str">
        <f ca="1">IF(AND('Mapa final'!$AA$18="Muy Baja",'Mapa final'!$AC$18="Leve"),CONCATENATE("R2C",'Mapa final'!$Q$18),"")</f>
        <v/>
      </c>
      <c r="L47" s="80" t="str">
        <f>IF(AND('Mapa final'!$AA$19="Muy Baja",'Mapa final'!$AC$19="Leve"),CONCATENATE("R2C",'Mapa final'!$Q$19),"")</f>
        <v/>
      </c>
      <c r="M47" s="80" t="str">
        <f>IF(AND('Mapa final'!$AA$20="Muy Baja",'Mapa final'!$AC$20="Leve"),CONCATENATE("R2C",'Mapa final'!$Q$20),"")</f>
        <v/>
      </c>
      <c r="N47" s="80" t="str">
        <f>IF(AND('Mapa final'!$AA$21="Muy Baja",'Mapa final'!$AC$21="Leve"),CONCATENATE("R2C",'Mapa final'!$Q$21),"")</f>
        <v/>
      </c>
      <c r="O47" s="81" t="str">
        <f>IF(AND('Mapa final'!$AA$22="Muy Baja",'Mapa final'!$AC$22="Leve"),CONCATENATE("R2C",'Mapa final'!$Q$22),"")</f>
        <v/>
      </c>
      <c r="P47" s="79" t="str">
        <f ca="1">IF(AND('Mapa final'!$AA$17="Muy Baja",'Mapa final'!$AC$17="Menor"),CONCATENATE("R2C",'Mapa final'!$Q$17),"")</f>
        <v/>
      </c>
      <c r="Q47" s="80" t="str">
        <f ca="1">IF(AND('Mapa final'!$AA$18="Muy Baja",'Mapa final'!$AC$18="Menor"),CONCATENATE("R2C",'Mapa final'!$Q$18),"")</f>
        <v/>
      </c>
      <c r="R47" s="80" t="str">
        <f>IF(AND('Mapa final'!$AA$19="Muy Baja",'Mapa final'!$AC$19="Menor"),CONCATENATE("R2C",'Mapa final'!$Q$19),"")</f>
        <v/>
      </c>
      <c r="S47" s="80" t="str">
        <f>IF(AND('Mapa final'!$AA$20="Muy Baja",'Mapa final'!$AC$20="Menor"),CONCATENATE("R2C",'Mapa final'!$Q$20),"")</f>
        <v/>
      </c>
      <c r="T47" s="80" t="str">
        <f>IF(AND('Mapa final'!$AA$21="Muy Baja",'Mapa final'!$AC$21="Menor"),CONCATENATE("R2C",'Mapa final'!$Q$21),"")</f>
        <v/>
      </c>
      <c r="U47" s="81" t="str">
        <f>IF(AND('Mapa final'!$AA$22="Muy Baja",'Mapa final'!$AC$22="Menor"),CONCATENATE("R2C",'Mapa final'!$Q$22),"")</f>
        <v/>
      </c>
      <c r="V47" s="70" t="str">
        <f ca="1">IF(AND('Mapa final'!$AA$17="Muy Baja",'Mapa final'!$AC$17="Moderado"),CONCATENATE("R2C",'Mapa final'!$Q$17),"")</f>
        <v/>
      </c>
      <c r="W47" s="71" t="str">
        <f ca="1">IF(AND('Mapa final'!$AA$18="Muy Baja",'Mapa final'!$AC$18="Moderado"),CONCATENATE("R2C",'Mapa final'!$Q$18),"")</f>
        <v>R2C2</v>
      </c>
      <c r="X47" s="71" t="str">
        <f>IF(AND('Mapa final'!$AA$19="Muy Baja",'Mapa final'!$AC$19="Moderado"),CONCATENATE("R2C",'Mapa final'!$Q$19),"")</f>
        <v/>
      </c>
      <c r="Y47" s="71" t="str">
        <f>IF(AND('Mapa final'!$AA$20="Muy Baja",'Mapa final'!$AC$20="Moderado"),CONCATENATE("R2C",'Mapa final'!$Q$20),"")</f>
        <v/>
      </c>
      <c r="Z47" s="71" t="str">
        <f>IF(AND('Mapa final'!$AA$21="Muy Baja",'Mapa final'!$AC$21="Moderado"),CONCATENATE("R2C",'Mapa final'!$Q$21),"")</f>
        <v/>
      </c>
      <c r="AA47" s="72" t="str">
        <f>IF(AND('Mapa final'!$AA$22="Muy Baja",'Mapa final'!$AC$22="Moderado"),CONCATENATE("R2C",'Mapa final'!$Q$22),"")</f>
        <v/>
      </c>
      <c r="AB47" s="55" t="str">
        <f ca="1">IF(AND('Mapa final'!$AA$17="Muy Baja",'Mapa final'!$AC$17="Mayor"),CONCATENATE("R2C",'Mapa final'!$Q$17),"")</f>
        <v/>
      </c>
      <c r="AC47" s="56" t="str">
        <f ca="1">IF(AND('Mapa final'!$AA$18="Muy Baja",'Mapa final'!$AC$18="Mayor"),CONCATENATE("R2C",'Mapa final'!$Q$18),"")</f>
        <v/>
      </c>
      <c r="AD47" s="56" t="str">
        <f>IF(AND('Mapa final'!$AA$19="Muy Baja",'Mapa final'!$AC$19="Mayor"),CONCATENATE("R2C",'Mapa final'!$Q$19),"")</f>
        <v/>
      </c>
      <c r="AE47" s="56" t="str">
        <f>IF(AND('Mapa final'!$AA$20="Muy Baja",'Mapa final'!$AC$20="Mayor"),CONCATENATE("R2C",'Mapa final'!$Q$20),"")</f>
        <v/>
      </c>
      <c r="AF47" s="56" t="str">
        <f>IF(AND('Mapa final'!$AA$21="Muy Baja",'Mapa final'!$AC$21="Mayor"),CONCATENATE("R2C",'Mapa final'!$Q$21),"")</f>
        <v/>
      </c>
      <c r="AG47" s="57" t="str">
        <f>IF(AND('Mapa final'!$AA$22="Muy Baja",'Mapa final'!$AC$22="Mayor"),CONCATENATE("R2C",'Mapa final'!$Q$22),"")</f>
        <v/>
      </c>
      <c r="AH47" s="58" t="str">
        <f ca="1">IF(AND('Mapa final'!$AA$17="Muy Baja",'Mapa final'!$AC$17="Catastrófico"),CONCATENATE("R2C",'Mapa final'!$Q$17),"")</f>
        <v/>
      </c>
      <c r="AI47" s="59" t="str">
        <f ca="1">IF(AND('Mapa final'!$AA$18="Muy Baja",'Mapa final'!$AC$18="Catastrófico"),CONCATENATE("R2C",'Mapa final'!$Q$18),"")</f>
        <v/>
      </c>
      <c r="AJ47" s="59" t="str">
        <f>IF(AND('Mapa final'!$AA$19="Muy Baja",'Mapa final'!$AC$19="Catastrófico"),CONCATENATE("R2C",'Mapa final'!$Q$19),"")</f>
        <v/>
      </c>
      <c r="AK47" s="59" t="str">
        <f>IF(AND('Mapa final'!$AA$20="Muy Baja",'Mapa final'!$AC$20="Catastrófico"),CONCATENATE("R2C",'Mapa final'!$Q$20),"")</f>
        <v/>
      </c>
      <c r="AL47" s="59" t="str">
        <f>IF(AND('Mapa final'!$AA$21="Muy Baja",'Mapa final'!$AC$21="Catastrófico"),CONCATENATE("R2C",'Mapa final'!$Q$21),"")</f>
        <v/>
      </c>
      <c r="AM47" s="60" t="str">
        <f>IF(AND('Mapa final'!$AA$22="Muy Baja",'Mapa final'!$AC$22="Catastrófico"),CONCATENATE("R2C",'Mapa final'!$Q$22),"")</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266"/>
      <c r="C48" s="168"/>
      <c r="D48" s="169"/>
      <c r="E48" s="180"/>
      <c r="F48" s="168"/>
      <c r="G48" s="168"/>
      <c r="H48" s="168"/>
      <c r="I48" s="169"/>
      <c r="J48" s="79" t="str">
        <f ca="1">IF(AND('Mapa final'!$AA$23="Muy Baja",'Mapa final'!$AC$23="Leve"),CONCATENATE("R3C",'Mapa final'!$Q$23),"")</f>
        <v/>
      </c>
      <c r="K48" s="80" t="str">
        <f>IF(AND('Mapa final'!$AA$24="Muy Baja",'Mapa final'!$AC$24="Leve"),CONCATENATE("R3C",'Mapa final'!$Q$24),"")</f>
        <v/>
      </c>
      <c r="L48" s="80" t="str">
        <f>IF(AND('Mapa final'!$AA$25="Muy Baja",'Mapa final'!$AC$25="Leve"),CONCATENATE("R3C",'Mapa final'!$Q$25),"")</f>
        <v/>
      </c>
      <c r="M48" s="80" t="str">
        <f>IF(AND('Mapa final'!$AA$26="Muy Baja",'Mapa final'!$AC$26="Leve"),CONCATENATE("R3C",'Mapa final'!$Q$26),"")</f>
        <v/>
      </c>
      <c r="N48" s="80" t="str">
        <f>IF(AND('Mapa final'!$AA$27="Muy Baja",'Mapa final'!$AC$27="Leve"),CONCATENATE("R3C",'Mapa final'!$Q$27),"")</f>
        <v/>
      </c>
      <c r="O48" s="81" t="str">
        <f>IF(AND('Mapa final'!$AA$28="Muy Baja",'Mapa final'!$AC$28="Leve"),CONCATENATE("R3C",'Mapa final'!$Q$28),"")</f>
        <v/>
      </c>
      <c r="P48" s="79" t="str">
        <f ca="1">IF(AND('Mapa final'!$AA$23="Muy Baja",'Mapa final'!$AC$23="Menor"),CONCATENATE("R3C",'Mapa final'!$Q$23),"")</f>
        <v/>
      </c>
      <c r="Q48" s="80" t="str">
        <f>IF(AND('Mapa final'!$AA$24="Muy Baja",'Mapa final'!$AC$24="Menor"),CONCATENATE("R3C",'Mapa final'!$Q$24),"")</f>
        <v/>
      </c>
      <c r="R48" s="80" t="str">
        <f>IF(AND('Mapa final'!$AA$25="Muy Baja",'Mapa final'!$AC$25="Menor"),CONCATENATE("R3C",'Mapa final'!$Q$25),"")</f>
        <v/>
      </c>
      <c r="S48" s="80" t="str">
        <f>IF(AND('Mapa final'!$AA$26="Muy Baja",'Mapa final'!$AC$26="Menor"),CONCATENATE("R3C",'Mapa final'!$Q$26),"")</f>
        <v/>
      </c>
      <c r="T48" s="80" t="str">
        <f>IF(AND('Mapa final'!$AA$27="Muy Baja",'Mapa final'!$AC$27="Menor"),CONCATENATE("R3C",'Mapa final'!$Q$27),"")</f>
        <v/>
      </c>
      <c r="U48" s="81" t="str">
        <f>IF(AND('Mapa final'!$AA$28="Muy Baja",'Mapa final'!$AC$28="Menor"),CONCATENATE("R3C",'Mapa final'!$Q$28),"")</f>
        <v/>
      </c>
      <c r="V48" s="70" t="str">
        <f ca="1">IF(AND('Mapa final'!$AA$23="Muy Baja",'Mapa final'!$AC$23="Moderado"),CONCATENATE("R3C",'Mapa final'!$Q$23),"")</f>
        <v/>
      </c>
      <c r="W48" s="71" t="str">
        <f>IF(AND('Mapa final'!$AA$24="Muy Baja",'Mapa final'!$AC$24="Moderado"),CONCATENATE("R3C",'Mapa final'!$Q$24),"")</f>
        <v/>
      </c>
      <c r="X48" s="71" t="str">
        <f>IF(AND('Mapa final'!$AA$25="Muy Baja",'Mapa final'!$AC$25="Moderado"),CONCATENATE("R3C",'Mapa final'!$Q$25),"")</f>
        <v/>
      </c>
      <c r="Y48" s="71" t="str">
        <f>IF(AND('Mapa final'!$AA$26="Muy Baja",'Mapa final'!$AC$26="Moderado"),CONCATENATE("R3C",'Mapa final'!$Q$26),"")</f>
        <v/>
      </c>
      <c r="Z48" s="71" t="str">
        <f>IF(AND('Mapa final'!$AA$27="Muy Baja",'Mapa final'!$AC$27="Moderado"),CONCATENATE("R3C",'Mapa final'!$Q$27),"")</f>
        <v/>
      </c>
      <c r="AA48" s="72" t="str">
        <f>IF(AND('Mapa final'!$AA$28="Muy Baja",'Mapa final'!$AC$28="Moderado"),CONCATENATE("R3C",'Mapa final'!$Q$28),"")</f>
        <v/>
      </c>
      <c r="AB48" s="55" t="str">
        <f ca="1">IF(AND('Mapa final'!$AA$23="Muy Baja",'Mapa final'!$AC$23="Mayor"),CONCATENATE("R3C",'Mapa final'!$Q$23),"")</f>
        <v/>
      </c>
      <c r="AC48" s="56" t="str">
        <f>IF(AND('Mapa final'!$AA$24="Muy Baja",'Mapa final'!$AC$24="Mayor"),CONCATENATE("R3C",'Mapa final'!$Q$24),"")</f>
        <v/>
      </c>
      <c r="AD48" s="56" t="str">
        <f>IF(AND('Mapa final'!$AA$25="Muy Baja",'Mapa final'!$AC$25="Mayor"),CONCATENATE("R3C",'Mapa final'!$Q$25),"")</f>
        <v/>
      </c>
      <c r="AE48" s="56" t="str">
        <f>IF(AND('Mapa final'!$AA$26="Muy Baja",'Mapa final'!$AC$26="Mayor"),CONCATENATE("R3C",'Mapa final'!$Q$26),"")</f>
        <v/>
      </c>
      <c r="AF48" s="56" t="str">
        <f>IF(AND('Mapa final'!$AA$27="Muy Baja",'Mapa final'!$AC$27="Mayor"),CONCATENATE("R3C",'Mapa final'!$Q$27),"")</f>
        <v/>
      </c>
      <c r="AG48" s="57" t="str">
        <f>IF(AND('Mapa final'!$AA$28="Muy Baja",'Mapa final'!$AC$28="Mayor"),CONCATENATE("R3C",'Mapa final'!$Q$28),"")</f>
        <v/>
      </c>
      <c r="AH48" s="58" t="str">
        <f ca="1">IF(AND('Mapa final'!$AA$23="Muy Baja",'Mapa final'!$AC$23="Catastrófico"),CONCATENATE("R3C",'Mapa final'!$Q$23),"")</f>
        <v/>
      </c>
      <c r="AI48" s="59" t="str">
        <f>IF(AND('Mapa final'!$AA$24="Muy Baja",'Mapa final'!$AC$24="Catastrófico"),CONCATENATE("R3C",'Mapa final'!$Q$24),"")</f>
        <v/>
      </c>
      <c r="AJ48" s="59" t="str">
        <f>IF(AND('Mapa final'!$AA$25="Muy Baja",'Mapa final'!$AC$25="Catastrófico"),CONCATENATE("R3C",'Mapa final'!$Q$25),"")</f>
        <v/>
      </c>
      <c r="AK48" s="59" t="str">
        <f>IF(AND('Mapa final'!$AA$26="Muy Baja",'Mapa final'!$AC$26="Catastrófico"),CONCATENATE("R3C",'Mapa final'!$Q$26),"")</f>
        <v/>
      </c>
      <c r="AL48" s="59" t="str">
        <f>IF(AND('Mapa final'!$AA$27="Muy Baja",'Mapa final'!$AC$27="Catastrófico"),CONCATENATE("R3C",'Mapa final'!$Q$27),"")</f>
        <v/>
      </c>
      <c r="AM48" s="60" t="str">
        <f>IF(AND('Mapa final'!$AA$28="Muy Baja",'Mapa final'!$AC$28="Catastrófico"),CONCATENATE("R3C",'Mapa final'!$Q$28),"")</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266"/>
      <c r="C49" s="168"/>
      <c r="D49" s="169"/>
      <c r="E49" s="180"/>
      <c r="F49" s="168"/>
      <c r="G49" s="168"/>
      <c r="H49" s="168"/>
      <c r="I49" s="169"/>
      <c r="J49" s="79" t="str">
        <f ca="1">IF(AND('Mapa final'!$AA$29="Muy Baja",'Mapa final'!$AC$29="Leve"),CONCATENATE("R4C",'Mapa final'!$Q$29),"")</f>
        <v/>
      </c>
      <c r="K49" s="80" t="str">
        <f>IF(AND('Mapa final'!$AA$30="Muy Baja",'Mapa final'!$AC$30="Leve"),CONCATENATE("R4C",'Mapa final'!$Q$30),"")</f>
        <v/>
      </c>
      <c r="L49" s="80" t="str">
        <f>IF(AND('Mapa final'!$AA$31="Muy Baja",'Mapa final'!$AC$31="Leve"),CONCATENATE("R4C",'Mapa final'!$Q$31),"")</f>
        <v/>
      </c>
      <c r="M49" s="80" t="str">
        <f>IF(AND('Mapa final'!$AA$32="Muy Baja",'Mapa final'!$AC$32="Leve"),CONCATENATE("R4C",'Mapa final'!$Q$32),"")</f>
        <v/>
      </c>
      <c r="N49" s="80" t="str">
        <f>IF(AND('Mapa final'!$AA$33="Muy Baja",'Mapa final'!$AC$33="Leve"),CONCATENATE("R4C",'Mapa final'!$Q$33),"")</f>
        <v/>
      </c>
      <c r="O49" s="81" t="str">
        <f>IF(AND('Mapa final'!$AA$34="Muy Baja",'Mapa final'!$AC$34="Leve"),CONCATENATE("R4C",'Mapa final'!$Q$34),"")</f>
        <v/>
      </c>
      <c r="P49" s="79" t="str">
        <f ca="1">IF(AND('Mapa final'!$AA$29="Muy Baja",'Mapa final'!$AC$29="Menor"),CONCATENATE("R4C",'Mapa final'!$Q$29),"")</f>
        <v/>
      </c>
      <c r="Q49" s="80" t="str">
        <f>IF(AND('Mapa final'!$AA$30="Muy Baja",'Mapa final'!$AC$30="Menor"),CONCATENATE("R4C",'Mapa final'!$Q$30),"")</f>
        <v/>
      </c>
      <c r="R49" s="80" t="str">
        <f>IF(AND('Mapa final'!$AA$31="Muy Baja",'Mapa final'!$AC$31="Menor"),CONCATENATE("R4C",'Mapa final'!$Q$31),"")</f>
        <v/>
      </c>
      <c r="S49" s="80" t="str">
        <f>IF(AND('Mapa final'!$AA$32="Muy Baja",'Mapa final'!$AC$32="Menor"),CONCATENATE("R4C",'Mapa final'!$Q$32),"")</f>
        <v/>
      </c>
      <c r="T49" s="80" t="str">
        <f>IF(AND('Mapa final'!$AA$33="Muy Baja",'Mapa final'!$AC$33="Menor"),CONCATENATE("R4C",'Mapa final'!$Q$33),"")</f>
        <v/>
      </c>
      <c r="U49" s="81" t="str">
        <f>IF(AND('Mapa final'!$AA$34="Muy Baja",'Mapa final'!$AC$34="Menor"),CONCATENATE("R4C",'Mapa final'!$Q$34),"")</f>
        <v/>
      </c>
      <c r="V49" s="70" t="str">
        <f ca="1">IF(AND('Mapa final'!$AA$29="Muy Baja",'Mapa final'!$AC$29="Moderado"),CONCATENATE("R4C",'Mapa final'!$Q$29),"")</f>
        <v/>
      </c>
      <c r="W49" s="71" t="str">
        <f>IF(AND('Mapa final'!$AA$30="Muy Baja",'Mapa final'!$AC$30="Moderado"),CONCATENATE("R4C",'Mapa final'!$Q$30),"")</f>
        <v/>
      </c>
      <c r="X49" s="71" t="str">
        <f>IF(AND('Mapa final'!$AA$31="Muy Baja",'Mapa final'!$AC$31="Moderado"),CONCATENATE("R4C",'Mapa final'!$Q$31),"")</f>
        <v/>
      </c>
      <c r="Y49" s="71" t="str">
        <f>IF(AND('Mapa final'!$AA$32="Muy Baja",'Mapa final'!$AC$32="Moderado"),CONCATENATE("R4C",'Mapa final'!$Q$32),"")</f>
        <v/>
      </c>
      <c r="Z49" s="71" t="str">
        <f>IF(AND('Mapa final'!$AA$33="Muy Baja",'Mapa final'!$AC$33="Moderado"),CONCATENATE("R4C",'Mapa final'!$Q$33),"")</f>
        <v/>
      </c>
      <c r="AA49" s="72" t="str">
        <f>IF(AND('Mapa final'!$AA$34="Muy Baja",'Mapa final'!$AC$34="Moderado"),CONCATENATE("R4C",'Mapa final'!$Q$34),"")</f>
        <v/>
      </c>
      <c r="AB49" s="55" t="str">
        <f ca="1">IF(AND('Mapa final'!$AA$29="Muy Baja",'Mapa final'!$AC$29="Mayor"),CONCATENATE("R4C",'Mapa final'!$Q$29),"")</f>
        <v/>
      </c>
      <c r="AC49" s="56" t="str">
        <f>IF(AND('Mapa final'!$AA$30="Muy Baja",'Mapa final'!$AC$30="Mayor"),CONCATENATE("R4C",'Mapa final'!$Q$30),"")</f>
        <v/>
      </c>
      <c r="AD49" s="56" t="str">
        <f>IF(AND('Mapa final'!$AA$31="Muy Baja",'Mapa final'!$AC$31="Mayor"),CONCATENATE("R4C",'Mapa final'!$Q$31),"")</f>
        <v/>
      </c>
      <c r="AE49" s="56" t="str">
        <f>IF(AND('Mapa final'!$AA$32="Muy Baja",'Mapa final'!$AC$32="Mayor"),CONCATENATE("R4C",'Mapa final'!$Q$32),"")</f>
        <v/>
      </c>
      <c r="AF49" s="56" t="str">
        <f>IF(AND('Mapa final'!$AA$33="Muy Baja",'Mapa final'!$AC$33="Mayor"),CONCATENATE("R4C",'Mapa final'!$Q$33),"")</f>
        <v/>
      </c>
      <c r="AG49" s="57" t="str">
        <f>IF(AND('Mapa final'!$AA$34="Muy Baja",'Mapa final'!$AC$34="Mayor"),CONCATENATE("R4C",'Mapa final'!$Q$34),"")</f>
        <v/>
      </c>
      <c r="AH49" s="58" t="str">
        <f ca="1">IF(AND('Mapa final'!$AA$29="Muy Baja",'Mapa final'!$AC$29="Catastrófico"),CONCATENATE("R4C",'Mapa final'!$Q$29),"")</f>
        <v/>
      </c>
      <c r="AI49" s="59" t="str">
        <f>IF(AND('Mapa final'!$AA$30="Muy Baja",'Mapa final'!$AC$30="Catastrófico"),CONCATENATE("R4C",'Mapa final'!$Q$30),"")</f>
        <v/>
      </c>
      <c r="AJ49" s="59" t="str">
        <f>IF(AND('Mapa final'!$AA$31="Muy Baja",'Mapa final'!$AC$31="Catastrófico"),CONCATENATE("R4C",'Mapa final'!$Q$31),"")</f>
        <v/>
      </c>
      <c r="AK49" s="59" t="str">
        <f>IF(AND('Mapa final'!$AA$32="Muy Baja",'Mapa final'!$AC$32="Catastrófico"),CONCATENATE("R4C",'Mapa final'!$Q$32),"")</f>
        <v/>
      </c>
      <c r="AL49" s="59" t="str">
        <f>IF(AND('Mapa final'!$AA$33="Muy Baja",'Mapa final'!$AC$33="Catastrófico"),CONCATENATE("R4C",'Mapa final'!$Q$33),"")</f>
        <v/>
      </c>
      <c r="AM49" s="60" t="str">
        <f>IF(AND('Mapa final'!$AA$34="Muy Baja",'Mapa final'!$AC$34="Catastrófico"),CONCATENATE("R4C",'Mapa final'!$Q$34),"")</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266"/>
      <c r="C50" s="168"/>
      <c r="D50" s="169"/>
      <c r="E50" s="180"/>
      <c r="F50" s="168"/>
      <c r="G50" s="168"/>
      <c r="H50" s="168"/>
      <c r="I50" s="169"/>
      <c r="J50" s="79" t="str">
        <f ca="1">IF(AND('Mapa final'!$AA$35="Muy Baja",'Mapa final'!$AC$35="Leve"),CONCATENATE("R5C",'Mapa final'!$Q$35),"")</f>
        <v/>
      </c>
      <c r="K50" s="80" t="str">
        <f>IF(AND('Mapa final'!$AA$36="Muy Baja",'Mapa final'!$AC$36="Leve"),CONCATENATE("R5C",'Mapa final'!$Q$36),"")</f>
        <v/>
      </c>
      <c r="L50" s="80" t="str">
        <f>IF(AND('Mapa final'!$AA$37="Muy Baja",'Mapa final'!$AC$37="Leve"),CONCATENATE("R5C",'Mapa final'!$Q$37),"")</f>
        <v/>
      </c>
      <c r="M50" s="80" t="str">
        <f>IF(AND('Mapa final'!$AA$38="Muy Baja",'Mapa final'!$AC$38="Leve"),CONCATENATE("R5C",'Mapa final'!$Q$38),"")</f>
        <v/>
      </c>
      <c r="N50" s="80" t="str">
        <f>IF(AND('Mapa final'!$AA$39="Muy Baja",'Mapa final'!$AC$39="Leve"),CONCATENATE("R5C",'Mapa final'!$Q$39),"")</f>
        <v/>
      </c>
      <c r="O50" s="81" t="str">
        <f>IF(AND('Mapa final'!$AA$40="Muy Baja",'Mapa final'!$AC$40="Leve"),CONCATENATE("R5C",'Mapa final'!$Q$40),"")</f>
        <v/>
      </c>
      <c r="P50" s="79" t="str">
        <f ca="1">IF(AND('Mapa final'!$AA$35="Muy Baja",'Mapa final'!$AC$35="Menor"),CONCATENATE("R5C",'Mapa final'!$Q$35),"")</f>
        <v/>
      </c>
      <c r="Q50" s="80" t="str">
        <f>IF(AND('Mapa final'!$AA$36="Muy Baja",'Mapa final'!$AC$36="Menor"),CONCATENATE("R5C",'Mapa final'!$Q$36),"")</f>
        <v/>
      </c>
      <c r="R50" s="80" t="str">
        <f>IF(AND('Mapa final'!$AA$37="Muy Baja",'Mapa final'!$AC$37="Menor"),CONCATENATE("R5C",'Mapa final'!$Q$37),"")</f>
        <v/>
      </c>
      <c r="S50" s="80" t="str">
        <f>IF(AND('Mapa final'!$AA$38="Muy Baja",'Mapa final'!$AC$38="Menor"),CONCATENATE("R5C",'Mapa final'!$Q$38),"")</f>
        <v/>
      </c>
      <c r="T50" s="80" t="str">
        <f>IF(AND('Mapa final'!$AA$39="Muy Baja",'Mapa final'!$AC$39="Menor"),CONCATENATE("R5C",'Mapa final'!$Q$39),"")</f>
        <v/>
      </c>
      <c r="U50" s="81" t="str">
        <f>IF(AND('Mapa final'!$AA$40="Muy Baja",'Mapa final'!$AC$40="Menor"),CONCATENATE("R5C",'Mapa final'!$Q$40),"")</f>
        <v/>
      </c>
      <c r="V50" s="70" t="str">
        <f ca="1">IF(AND('Mapa final'!$AA$35="Muy Baja",'Mapa final'!$AC$35="Moderado"),CONCATENATE("R5C",'Mapa final'!$Q$35),"")</f>
        <v/>
      </c>
      <c r="W50" s="71" t="str">
        <f>IF(AND('Mapa final'!$AA$36="Muy Baja",'Mapa final'!$AC$36="Moderado"),CONCATENATE("R5C",'Mapa final'!$Q$36),"")</f>
        <v/>
      </c>
      <c r="X50" s="71" t="str">
        <f>IF(AND('Mapa final'!$AA$37="Muy Baja",'Mapa final'!$AC$37="Moderado"),CONCATENATE("R5C",'Mapa final'!$Q$37),"")</f>
        <v/>
      </c>
      <c r="Y50" s="71" t="str">
        <f>IF(AND('Mapa final'!$AA$38="Muy Baja",'Mapa final'!$AC$38="Moderado"),CONCATENATE("R5C",'Mapa final'!$Q$38),"")</f>
        <v/>
      </c>
      <c r="Z50" s="71" t="str">
        <f>IF(AND('Mapa final'!$AA$39="Muy Baja",'Mapa final'!$AC$39="Moderado"),CONCATENATE("R5C",'Mapa final'!$Q$39),"")</f>
        <v/>
      </c>
      <c r="AA50" s="72" t="str">
        <f>IF(AND('Mapa final'!$AA$40="Muy Baja",'Mapa final'!$AC$40="Moderado"),CONCATENATE("R5C",'Mapa final'!$Q$40),"")</f>
        <v/>
      </c>
      <c r="AB50" s="55" t="str">
        <f ca="1">IF(AND('Mapa final'!$AA$35="Muy Baja",'Mapa final'!$AC$35="Mayor"),CONCATENATE("R5C",'Mapa final'!$Q$35),"")</f>
        <v/>
      </c>
      <c r="AC50" s="56" t="str">
        <f>IF(AND('Mapa final'!$AA$36="Muy Baja",'Mapa final'!$AC$36="Mayor"),CONCATENATE("R5C",'Mapa final'!$Q$36),"")</f>
        <v/>
      </c>
      <c r="AD50" s="56" t="str">
        <f>IF(AND('Mapa final'!$AA$37="Muy Baja",'Mapa final'!$AC$37="Mayor"),CONCATENATE("R5C",'Mapa final'!$Q$37),"")</f>
        <v/>
      </c>
      <c r="AE50" s="56" t="str">
        <f>IF(AND('Mapa final'!$AA$38="Muy Baja",'Mapa final'!$AC$38="Mayor"),CONCATENATE("R5C",'Mapa final'!$Q$38),"")</f>
        <v/>
      </c>
      <c r="AF50" s="56" t="str">
        <f>IF(AND('Mapa final'!$AA$39="Muy Baja",'Mapa final'!$AC$39="Mayor"),CONCATENATE("R5C",'Mapa final'!$Q$39),"")</f>
        <v/>
      </c>
      <c r="AG50" s="57" t="str">
        <f>IF(AND('Mapa final'!$AA$40="Muy Baja",'Mapa final'!$AC$40="Mayor"),CONCATENATE("R5C",'Mapa final'!$Q$40),"")</f>
        <v/>
      </c>
      <c r="AH50" s="58" t="str">
        <f ca="1">IF(AND('Mapa final'!$AA$35="Muy Baja",'Mapa final'!$AC$35="Catastrófico"),CONCATENATE("R5C",'Mapa final'!$Q$35),"")</f>
        <v/>
      </c>
      <c r="AI50" s="59" t="str">
        <f>IF(AND('Mapa final'!$AA$36="Muy Baja",'Mapa final'!$AC$36="Catastrófico"),CONCATENATE("R5C",'Mapa final'!$Q$36),"")</f>
        <v/>
      </c>
      <c r="AJ50" s="59" t="str">
        <f>IF(AND('Mapa final'!$AA$37="Muy Baja",'Mapa final'!$AC$37="Catastrófico"),CONCATENATE("R5C",'Mapa final'!$Q$37),"")</f>
        <v/>
      </c>
      <c r="AK50" s="59" t="str">
        <f>IF(AND('Mapa final'!$AA$38="Muy Baja",'Mapa final'!$AC$38="Catastrófico"),CONCATENATE("R5C",'Mapa final'!$Q$38),"")</f>
        <v/>
      </c>
      <c r="AL50" s="59" t="str">
        <f>IF(AND('Mapa final'!$AA$39="Muy Baja",'Mapa final'!$AC$39="Catastrófico"),CONCATENATE("R5C",'Mapa final'!$Q$39),"")</f>
        <v/>
      </c>
      <c r="AM50" s="60" t="str">
        <f>IF(AND('Mapa final'!$AA$40="Muy Baja",'Mapa final'!$AC$40="Catastrófico"),CONCATENATE("R5C",'Mapa final'!$Q$40),"")</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266"/>
      <c r="C51" s="168"/>
      <c r="D51" s="169"/>
      <c r="E51" s="180"/>
      <c r="F51" s="168"/>
      <c r="G51" s="168"/>
      <c r="H51" s="168"/>
      <c r="I51" s="169"/>
      <c r="J51" s="79" t="e">
        <f>IF(AND('Mapa final'!#REF!="Muy Baja",'Mapa final'!#REF!="Leve"),CONCATENATE("R6C",'Mapa final'!#REF!),"")</f>
        <v>#REF!</v>
      </c>
      <c r="K51" s="80" t="e">
        <f>IF(AND('Mapa final'!#REF!="Muy Baja",'Mapa final'!#REF!="Leve"),CONCATENATE("R6C",'Mapa final'!#REF!),"")</f>
        <v>#REF!</v>
      </c>
      <c r="L51" s="80" t="e">
        <f>IF(AND('Mapa final'!#REF!="Muy Baja",'Mapa final'!#REF!="Leve"),CONCATENATE("R6C",'Mapa final'!#REF!),"")</f>
        <v>#REF!</v>
      </c>
      <c r="M51" s="80" t="e">
        <f>IF(AND('Mapa final'!#REF!="Muy Baja",'Mapa final'!#REF!="Leve"),CONCATENATE("R6C",'Mapa final'!#REF!),"")</f>
        <v>#REF!</v>
      </c>
      <c r="N51" s="80" t="e">
        <f>IF(AND('Mapa final'!#REF!="Muy Baja",'Mapa final'!#REF!="Leve"),CONCATENATE("R6C",'Mapa final'!#REF!),"")</f>
        <v>#REF!</v>
      </c>
      <c r="O51" s="81" t="e">
        <f>IF(AND('Mapa final'!#REF!="Muy Baja",'Mapa final'!#REF!="Leve"),CONCATENATE("R6C",'Mapa final'!#REF!),"")</f>
        <v>#REF!</v>
      </c>
      <c r="P51" s="79" t="e">
        <f>IF(AND('Mapa final'!#REF!="Muy Baja",'Mapa final'!#REF!="Menor"),CONCATENATE("R6C",'Mapa final'!#REF!),"")</f>
        <v>#REF!</v>
      </c>
      <c r="Q51" s="80" t="e">
        <f>IF(AND('Mapa final'!#REF!="Muy Baja",'Mapa final'!#REF!="Menor"),CONCATENATE("R6C",'Mapa final'!#REF!),"")</f>
        <v>#REF!</v>
      </c>
      <c r="R51" s="80" t="e">
        <f>IF(AND('Mapa final'!#REF!="Muy Baja",'Mapa final'!#REF!="Menor"),CONCATENATE("R6C",'Mapa final'!#REF!),"")</f>
        <v>#REF!</v>
      </c>
      <c r="S51" s="80" t="e">
        <f>IF(AND('Mapa final'!#REF!="Muy Baja",'Mapa final'!#REF!="Menor"),CONCATENATE("R6C",'Mapa final'!#REF!),"")</f>
        <v>#REF!</v>
      </c>
      <c r="T51" s="80" t="e">
        <f>IF(AND('Mapa final'!#REF!="Muy Baja",'Mapa final'!#REF!="Menor"),CONCATENATE("R6C",'Mapa final'!#REF!),"")</f>
        <v>#REF!</v>
      </c>
      <c r="U51" s="81" t="e">
        <f>IF(AND('Mapa final'!#REF!="Muy Baja",'Mapa final'!#REF!="Menor"),CONCATENATE("R6C",'Mapa final'!#REF!),"")</f>
        <v>#REF!</v>
      </c>
      <c r="V51" s="70" t="e">
        <f>IF(AND('Mapa final'!#REF!="Muy Baja",'Mapa final'!#REF!="Moderado"),CONCATENATE("R6C",'Mapa final'!#REF!),"")</f>
        <v>#REF!</v>
      </c>
      <c r="W51" s="71" t="e">
        <f>IF(AND('Mapa final'!#REF!="Muy Baja",'Mapa final'!#REF!="Moderado"),CONCATENATE("R6C",'Mapa final'!#REF!),"")</f>
        <v>#REF!</v>
      </c>
      <c r="X51" s="71" t="e">
        <f>IF(AND('Mapa final'!#REF!="Muy Baja",'Mapa final'!#REF!="Moderado"),CONCATENATE("R6C",'Mapa final'!#REF!),"")</f>
        <v>#REF!</v>
      </c>
      <c r="Y51" s="71" t="e">
        <f>IF(AND('Mapa final'!#REF!="Muy Baja",'Mapa final'!#REF!="Moderado"),CONCATENATE("R6C",'Mapa final'!#REF!),"")</f>
        <v>#REF!</v>
      </c>
      <c r="Z51" s="71" t="e">
        <f>IF(AND('Mapa final'!#REF!="Muy Baja",'Mapa final'!#REF!="Moderado"),CONCATENATE("R6C",'Mapa final'!#REF!),"")</f>
        <v>#REF!</v>
      </c>
      <c r="AA51" s="72" t="e">
        <f>IF(AND('Mapa final'!#REF!="Muy Baja",'Mapa final'!#REF!="Moderado"),CONCATENATE("R6C",'Mapa final'!#REF!),"")</f>
        <v>#REF!</v>
      </c>
      <c r="AB51" s="55" t="e">
        <f>IF(AND('Mapa final'!#REF!="Muy Baja",'Mapa final'!#REF!="Mayor"),CONCATENATE("R6C",'Mapa final'!#REF!),"")</f>
        <v>#REF!</v>
      </c>
      <c r="AC51" s="56" t="e">
        <f>IF(AND('Mapa final'!#REF!="Muy Baja",'Mapa final'!#REF!="Mayor"),CONCATENATE("R6C",'Mapa final'!#REF!),"")</f>
        <v>#REF!</v>
      </c>
      <c r="AD51" s="56" t="e">
        <f>IF(AND('Mapa final'!#REF!="Muy Baja",'Mapa final'!#REF!="Mayor"),CONCATENATE("R6C",'Mapa final'!#REF!),"")</f>
        <v>#REF!</v>
      </c>
      <c r="AE51" s="56" t="e">
        <f>IF(AND('Mapa final'!#REF!="Muy Baja",'Mapa final'!#REF!="Mayor"),CONCATENATE("R6C",'Mapa final'!#REF!),"")</f>
        <v>#REF!</v>
      </c>
      <c r="AF51" s="56" t="e">
        <f>IF(AND('Mapa final'!#REF!="Muy Baja",'Mapa final'!#REF!="Mayor"),CONCATENATE("R6C",'Mapa final'!#REF!),"")</f>
        <v>#REF!</v>
      </c>
      <c r="AG51" s="57" t="e">
        <f>IF(AND('Mapa final'!#REF!="Muy Baja",'Mapa final'!#REF!="Mayor"),CONCATENATE("R6C",'Mapa final'!#REF!),"")</f>
        <v>#REF!</v>
      </c>
      <c r="AH51" s="58" t="e">
        <f>IF(AND('Mapa final'!#REF!="Muy Baja",'Mapa final'!#REF!="Catastrófico"),CONCATENATE("R6C",'Mapa final'!#REF!),"")</f>
        <v>#REF!</v>
      </c>
      <c r="AI51" s="59" t="e">
        <f>IF(AND('Mapa final'!#REF!="Muy Baja",'Mapa final'!#REF!="Catastrófico"),CONCATENATE("R6C",'Mapa final'!#REF!),"")</f>
        <v>#REF!</v>
      </c>
      <c r="AJ51" s="59" t="e">
        <f>IF(AND('Mapa final'!#REF!="Muy Baja",'Mapa final'!#REF!="Catastrófico"),CONCATENATE("R6C",'Mapa final'!#REF!),"")</f>
        <v>#REF!</v>
      </c>
      <c r="AK51" s="59" t="e">
        <f>IF(AND('Mapa final'!#REF!="Muy Baja",'Mapa final'!#REF!="Catastrófico"),CONCATENATE("R6C",'Mapa final'!#REF!),"")</f>
        <v>#REF!</v>
      </c>
      <c r="AL51" s="59" t="e">
        <f>IF(AND('Mapa final'!#REF!="Muy Baja",'Mapa final'!#REF!="Catastrófico"),CONCATENATE("R6C",'Mapa final'!#REF!),"")</f>
        <v>#REF!</v>
      </c>
      <c r="AM51" s="60"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266"/>
      <c r="C52" s="168"/>
      <c r="D52" s="169"/>
      <c r="E52" s="180"/>
      <c r="F52" s="168"/>
      <c r="G52" s="168"/>
      <c r="H52" s="168"/>
      <c r="I52" s="169"/>
      <c r="J52" s="79" t="e">
        <f>IF(AND('Mapa final'!#REF!="Muy Baja",'Mapa final'!#REF!="Leve"),CONCATENATE("R7C",'Mapa final'!#REF!),"")</f>
        <v>#REF!</v>
      </c>
      <c r="K52" s="80" t="e">
        <f>IF(AND('Mapa final'!#REF!="Muy Baja",'Mapa final'!#REF!="Leve"),CONCATENATE("R7C",'Mapa final'!#REF!),"")</f>
        <v>#REF!</v>
      </c>
      <c r="L52" s="80" t="e">
        <f>IF(AND('Mapa final'!#REF!="Muy Baja",'Mapa final'!#REF!="Leve"),CONCATENATE("R7C",'Mapa final'!#REF!),"")</f>
        <v>#REF!</v>
      </c>
      <c r="M52" s="80" t="e">
        <f>IF(AND('Mapa final'!#REF!="Muy Baja",'Mapa final'!#REF!="Leve"),CONCATENATE("R7C",'Mapa final'!#REF!),"")</f>
        <v>#REF!</v>
      </c>
      <c r="N52" s="80" t="e">
        <f>IF(AND('Mapa final'!#REF!="Muy Baja",'Mapa final'!#REF!="Leve"),CONCATENATE("R7C",'Mapa final'!#REF!),"")</f>
        <v>#REF!</v>
      </c>
      <c r="O52" s="81" t="e">
        <f>IF(AND('Mapa final'!#REF!="Muy Baja",'Mapa final'!#REF!="Leve"),CONCATENATE("R7C",'Mapa final'!#REF!),"")</f>
        <v>#REF!</v>
      </c>
      <c r="P52" s="79" t="e">
        <f>IF(AND('Mapa final'!#REF!="Muy Baja",'Mapa final'!#REF!="Menor"),CONCATENATE("R7C",'Mapa final'!#REF!),"")</f>
        <v>#REF!</v>
      </c>
      <c r="Q52" s="80" t="e">
        <f>IF(AND('Mapa final'!#REF!="Muy Baja",'Mapa final'!#REF!="Menor"),CONCATENATE("R7C",'Mapa final'!#REF!),"")</f>
        <v>#REF!</v>
      </c>
      <c r="R52" s="80" t="e">
        <f>IF(AND('Mapa final'!#REF!="Muy Baja",'Mapa final'!#REF!="Menor"),CONCATENATE("R7C",'Mapa final'!#REF!),"")</f>
        <v>#REF!</v>
      </c>
      <c r="S52" s="80" t="e">
        <f>IF(AND('Mapa final'!#REF!="Muy Baja",'Mapa final'!#REF!="Menor"),CONCATENATE("R7C",'Mapa final'!#REF!),"")</f>
        <v>#REF!</v>
      </c>
      <c r="T52" s="80" t="e">
        <f>IF(AND('Mapa final'!#REF!="Muy Baja",'Mapa final'!#REF!="Menor"),CONCATENATE("R7C",'Mapa final'!#REF!),"")</f>
        <v>#REF!</v>
      </c>
      <c r="U52" s="81" t="e">
        <f>IF(AND('Mapa final'!#REF!="Muy Baja",'Mapa final'!#REF!="Menor"),CONCATENATE("R7C",'Mapa final'!#REF!),"")</f>
        <v>#REF!</v>
      </c>
      <c r="V52" s="70" t="e">
        <f>IF(AND('Mapa final'!#REF!="Muy Baja",'Mapa final'!#REF!="Moderado"),CONCATENATE("R7C",'Mapa final'!#REF!),"")</f>
        <v>#REF!</v>
      </c>
      <c r="W52" s="71" t="e">
        <f>IF(AND('Mapa final'!#REF!="Muy Baja",'Mapa final'!#REF!="Moderado"),CONCATENATE("R7C",'Mapa final'!#REF!),"")</f>
        <v>#REF!</v>
      </c>
      <c r="X52" s="71" t="e">
        <f>IF(AND('Mapa final'!#REF!="Muy Baja",'Mapa final'!#REF!="Moderado"),CONCATENATE("R7C",'Mapa final'!#REF!),"")</f>
        <v>#REF!</v>
      </c>
      <c r="Y52" s="71" t="e">
        <f>IF(AND('Mapa final'!#REF!="Muy Baja",'Mapa final'!#REF!="Moderado"),CONCATENATE("R7C",'Mapa final'!#REF!),"")</f>
        <v>#REF!</v>
      </c>
      <c r="Z52" s="71" t="e">
        <f>IF(AND('Mapa final'!#REF!="Muy Baja",'Mapa final'!#REF!="Moderado"),CONCATENATE("R7C",'Mapa final'!#REF!),"")</f>
        <v>#REF!</v>
      </c>
      <c r="AA52" s="72" t="e">
        <f>IF(AND('Mapa final'!#REF!="Muy Baja",'Mapa final'!#REF!="Moderado"),CONCATENATE("R7C",'Mapa final'!#REF!),"")</f>
        <v>#REF!</v>
      </c>
      <c r="AB52" s="55" t="e">
        <f>IF(AND('Mapa final'!#REF!="Muy Baja",'Mapa final'!#REF!="Mayor"),CONCATENATE("R7C",'Mapa final'!#REF!),"")</f>
        <v>#REF!</v>
      </c>
      <c r="AC52" s="56" t="e">
        <f>IF(AND('Mapa final'!#REF!="Muy Baja",'Mapa final'!#REF!="Mayor"),CONCATENATE("R7C",'Mapa final'!#REF!),"")</f>
        <v>#REF!</v>
      </c>
      <c r="AD52" s="56" t="e">
        <f>IF(AND('Mapa final'!#REF!="Muy Baja",'Mapa final'!#REF!="Mayor"),CONCATENATE("R7C",'Mapa final'!#REF!),"")</f>
        <v>#REF!</v>
      </c>
      <c r="AE52" s="56" t="e">
        <f>IF(AND('Mapa final'!#REF!="Muy Baja",'Mapa final'!#REF!="Mayor"),CONCATENATE("R7C",'Mapa final'!#REF!),"")</f>
        <v>#REF!</v>
      </c>
      <c r="AF52" s="56" t="e">
        <f>IF(AND('Mapa final'!#REF!="Muy Baja",'Mapa final'!#REF!="Mayor"),CONCATENATE("R7C",'Mapa final'!#REF!),"")</f>
        <v>#REF!</v>
      </c>
      <c r="AG52" s="57" t="e">
        <f>IF(AND('Mapa final'!#REF!="Muy Baja",'Mapa final'!#REF!="Mayor"),CONCATENATE("R7C",'Mapa final'!#REF!),"")</f>
        <v>#REF!</v>
      </c>
      <c r="AH52" s="58" t="e">
        <f>IF(AND('Mapa final'!#REF!="Muy Baja",'Mapa final'!#REF!="Catastrófico"),CONCATENATE("R7C",'Mapa final'!#REF!),"")</f>
        <v>#REF!</v>
      </c>
      <c r="AI52" s="59" t="e">
        <f>IF(AND('Mapa final'!#REF!="Muy Baja",'Mapa final'!#REF!="Catastrófico"),CONCATENATE("R7C",'Mapa final'!#REF!),"")</f>
        <v>#REF!</v>
      </c>
      <c r="AJ52" s="59" t="e">
        <f>IF(AND('Mapa final'!#REF!="Muy Baja",'Mapa final'!#REF!="Catastrófico"),CONCATENATE("R7C",'Mapa final'!#REF!),"")</f>
        <v>#REF!</v>
      </c>
      <c r="AK52" s="59" t="e">
        <f>IF(AND('Mapa final'!#REF!="Muy Baja",'Mapa final'!#REF!="Catastrófico"),CONCATENATE("R7C",'Mapa final'!#REF!),"")</f>
        <v>#REF!</v>
      </c>
      <c r="AL52" s="59" t="e">
        <f>IF(AND('Mapa final'!#REF!="Muy Baja",'Mapa final'!#REF!="Catastrófico"),CONCATENATE("R7C",'Mapa final'!#REF!),"")</f>
        <v>#REF!</v>
      </c>
      <c r="AM52" s="60"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266"/>
      <c r="C53" s="168"/>
      <c r="D53" s="169"/>
      <c r="E53" s="180"/>
      <c r="F53" s="168"/>
      <c r="G53" s="168"/>
      <c r="H53" s="168"/>
      <c r="I53" s="169"/>
      <c r="J53" s="79" t="e">
        <f>IF(AND('Mapa final'!#REF!="Muy Baja",'Mapa final'!#REF!="Leve"),CONCATENATE("R8C",'Mapa final'!#REF!),"")</f>
        <v>#REF!</v>
      </c>
      <c r="K53" s="80" t="e">
        <f>IF(AND('Mapa final'!#REF!="Muy Baja",'Mapa final'!#REF!="Leve"),CONCATENATE("R8C",'Mapa final'!#REF!),"")</f>
        <v>#REF!</v>
      </c>
      <c r="L53" s="80" t="e">
        <f>IF(AND('Mapa final'!#REF!="Muy Baja",'Mapa final'!#REF!="Leve"),CONCATENATE("R8C",'Mapa final'!#REF!),"")</f>
        <v>#REF!</v>
      </c>
      <c r="M53" s="80" t="e">
        <f>IF(AND('Mapa final'!#REF!="Muy Baja",'Mapa final'!#REF!="Leve"),CONCATENATE("R8C",'Mapa final'!#REF!),"")</f>
        <v>#REF!</v>
      </c>
      <c r="N53" s="80" t="e">
        <f>IF(AND('Mapa final'!#REF!="Muy Baja",'Mapa final'!#REF!="Leve"),CONCATENATE("R8C",'Mapa final'!#REF!),"")</f>
        <v>#REF!</v>
      </c>
      <c r="O53" s="81" t="e">
        <f>IF(AND('Mapa final'!#REF!="Muy Baja",'Mapa final'!#REF!="Leve"),CONCATENATE("R8C",'Mapa final'!#REF!),"")</f>
        <v>#REF!</v>
      </c>
      <c r="P53" s="79" t="e">
        <f>IF(AND('Mapa final'!#REF!="Muy Baja",'Mapa final'!#REF!="Menor"),CONCATENATE("R8C",'Mapa final'!#REF!),"")</f>
        <v>#REF!</v>
      </c>
      <c r="Q53" s="80" t="e">
        <f>IF(AND('Mapa final'!#REF!="Muy Baja",'Mapa final'!#REF!="Menor"),CONCATENATE("R8C",'Mapa final'!#REF!),"")</f>
        <v>#REF!</v>
      </c>
      <c r="R53" s="80" t="e">
        <f>IF(AND('Mapa final'!#REF!="Muy Baja",'Mapa final'!#REF!="Menor"),CONCATENATE("R8C",'Mapa final'!#REF!),"")</f>
        <v>#REF!</v>
      </c>
      <c r="S53" s="80" t="e">
        <f>IF(AND('Mapa final'!#REF!="Muy Baja",'Mapa final'!#REF!="Menor"),CONCATENATE("R8C",'Mapa final'!#REF!),"")</f>
        <v>#REF!</v>
      </c>
      <c r="T53" s="80" t="e">
        <f>IF(AND('Mapa final'!#REF!="Muy Baja",'Mapa final'!#REF!="Menor"),CONCATENATE("R8C",'Mapa final'!#REF!),"")</f>
        <v>#REF!</v>
      </c>
      <c r="U53" s="81" t="e">
        <f>IF(AND('Mapa final'!#REF!="Muy Baja",'Mapa final'!#REF!="Menor"),CONCATENATE("R8C",'Mapa final'!#REF!),"")</f>
        <v>#REF!</v>
      </c>
      <c r="V53" s="70" t="e">
        <f>IF(AND('Mapa final'!#REF!="Muy Baja",'Mapa final'!#REF!="Moderado"),CONCATENATE("R8C",'Mapa final'!#REF!),"")</f>
        <v>#REF!</v>
      </c>
      <c r="W53" s="71" t="e">
        <f>IF(AND('Mapa final'!#REF!="Muy Baja",'Mapa final'!#REF!="Moderado"),CONCATENATE("R8C",'Mapa final'!#REF!),"")</f>
        <v>#REF!</v>
      </c>
      <c r="X53" s="71" t="e">
        <f>IF(AND('Mapa final'!#REF!="Muy Baja",'Mapa final'!#REF!="Moderado"),CONCATENATE("R8C",'Mapa final'!#REF!),"")</f>
        <v>#REF!</v>
      </c>
      <c r="Y53" s="71" t="e">
        <f>IF(AND('Mapa final'!#REF!="Muy Baja",'Mapa final'!#REF!="Moderado"),CONCATENATE("R8C",'Mapa final'!#REF!),"")</f>
        <v>#REF!</v>
      </c>
      <c r="Z53" s="71" t="e">
        <f>IF(AND('Mapa final'!#REF!="Muy Baja",'Mapa final'!#REF!="Moderado"),CONCATENATE("R8C",'Mapa final'!#REF!),"")</f>
        <v>#REF!</v>
      </c>
      <c r="AA53" s="72" t="e">
        <f>IF(AND('Mapa final'!#REF!="Muy Baja",'Mapa final'!#REF!="Moderado"),CONCATENATE("R8C",'Mapa final'!#REF!),"")</f>
        <v>#REF!</v>
      </c>
      <c r="AB53" s="55" t="e">
        <f>IF(AND('Mapa final'!#REF!="Muy Baja",'Mapa final'!#REF!="Mayor"),CONCATENATE("R8C",'Mapa final'!#REF!),"")</f>
        <v>#REF!</v>
      </c>
      <c r="AC53" s="56" t="e">
        <f>IF(AND('Mapa final'!#REF!="Muy Baja",'Mapa final'!#REF!="Mayor"),CONCATENATE("R8C",'Mapa final'!#REF!),"")</f>
        <v>#REF!</v>
      </c>
      <c r="AD53" s="56" t="e">
        <f>IF(AND('Mapa final'!#REF!="Muy Baja",'Mapa final'!#REF!="Mayor"),CONCATENATE("R8C",'Mapa final'!#REF!),"")</f>
        <v>#REF!</v>
      </c>
      <c r="AE53" s="56" t="e">
        <f>IF(AND('Mapa final'!#REF!="Muy Baja",'Mapa final'!#REF!="Mayor"),CONCATENATE("R8C",'Mapa final'!#REF!),"")</f>
        <v>#REF!</v>
      </c>
      <c r="AF53" s="56" t="e">
        <f>IF(AND('Mapa final'!#REF!="Muy Baja",'Mapa final'!#REF!="Mayor"),CONCATENATE("R8C",'Mapa final'!#REF!),"")</f>
        <v>#REF!</v>
      </c>
      <c r="AG53" s="57" t="e">
        <f>IF(AND('Mapa final'!#REF!="Muy Baja",'Mapa final'!#REF!="Mayor"),CONCATENATE("R8C",'Mapa final'!#REF!),"")</f>
        <v>#REF!</v>
      </c>
      <c r="AH53" s="58" t="e">
        <f>IF(AND('Mapa final'!#REF!="Muy Baja",'Mapa final'!#REF!="Catastrófico"),CONCATENATE("R8C",'Mapa final'!#REF!),"")</f>
        <v>#REF!</v>
      </c>
      <c r="AI53" s="59" t="e">
        <f>IF(AND('Mapa final'!#REF!="Muy Baja",'Mapa final'!#REF!="Catastrófico"),CONCATENATE("R8C",'Mapa final'!#REF!),"")</f>
        <v>#REF!</v>
      </c>
      <c r="AJ53" s="59" t="e">
        <f>IF(AND('Mapa final'!#REF!="Muy Baja",'Mapa final'!#REF!="Catastrófico"),CONCATENATE("R8C",'Mapa final'!#REF!),"")</f>
        <v>#REF!</v>
      </c>
      <c r="AK53" s="59" t="e">
        <f>IF(AND('Mapa final'!#REF!="Muy Baja",'Mapa final'!#REF!="Catastrófico"),CONCATENATE("R8C",'Mapa final'!#REF!),"")</f>
        <v>#REF!</v>
      </c>
      <c r="AL53" s="59" t="e">
        <f>IF(AND('Mapa final'!#REF!="Muy Baja",'Mapa final'!#REF!="Catastrófico"),CONCATENATE("R8C",'Mapa final'!#REF!),"")</f>
        <v>#REF!</v>
      </c>
      <c r="AM53" s="60"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266"/>
      <c r="C54" s="168"/>
      <c r="D54" s="169"/>
      <c r="E54" s="180"/>
      <c r="F54" s="168"/>
      <c r="G54" s="168"/>
      <c r="H54" s="168"/>
      <c r="I54" s="169"/>
      <c r="J54" s="79" t="e">
        <f>IF(AND('Mapa final'!#REF!="Muy Baja",'Mapa final'!#REF!="Leve"),CONCATENATE("R9C",'Mapa final'!#REF!),"")</f>
        <v>#REF!</v>
      </c>
      <c r="K54" s="80" t="e">
        <f>IF(AND('Mapa final'!#REF!="Muy Baja",'Mapa final'!#REF!="Leve"),CONCATENATE("R9C",'Mapa final'!#REF!),"")</f>
        <v>#REF!</v>
      </c>
      <c r="L54" s="80" t="e">
        <f>IF(AND('Mapa final'!#REF!="Muy Baja",'Mapa final'!#REF!="Leve"),CONCATENATE("R9C",'Mapa final'!#REF!),"")</f>
        <v>#REF!</v>
      </c>
      <c r="M54" s="80" t="e">
        <f>IF(AND('Mapa final'!#REF!="Muy Baja",'Mapa final'!#REF!="Leve"),CONCATENATE("R9C",'Mapa final'!#REF!),"")</f>
        <v>#REF!</v>
      </c>
      <c r="N54" s="80" t="e">
        <f>IF(AND('Mapa final'!#REF!="Muy Baja",'Mapa final'!#REF!="Leve"),CONCATENATE("R9C",'Mapa final'!#REF!),"")</f>
        <v>#REF!</v>
      </c>
      <c r="O54" s="81" t="e">
        <f>IF(AND('Mapa final'!#REF!="Muy Baja",'Mapa final'!#REF!="Leve"),CONCATENATE("R9C",'Mapa final'!#REF!),"")</f>
        <v>#REF!</v>
      </c>
      <c r="P54" s="79" t="e">
        <f>IF(AND('Mapa final'!#REF!="Muy Baja",'Mapa final'!#REF!="Menor"),CONCATENATE("R9C",'Mapa final'!#REF!),"")</f>
        <v>#REF!</v>
      </c>
      <c r="Q54" s="80" t="e">
        <f>IF(AND('Mapa final'!#REF!="Muy Baja",'Mapa final'!#REF!="Menor"),CONCATENATE("R9C",'Mapa final'!#REF!),"")</f>
        <v>#REF!</v>
      </c>
      <c r="R54" s="80" t="e">
        <f>IF(AND('Mapa final'!#REF!="Muy Baja",'Mapa final'!#REF!="Menor"),CONCATENATE("R9C",'Mapa final'!#REF!),"")</f>
        <v>#REF!</v>
      </c>
      <c r="S54" s="80" t="e">
        <f>IF(AND('Mapa final'!#REF!="Muy Baja",'Mapa final'!#REF!="Menor"),CONCATENATE("R9C",'Mapa final'!#REF!),"")</f>
        <v>#REF!</v>
      </c>
      <c r="T54" s="80" t="e">
        <f>IF(AND('Mapa final'!#REF!="Muy Baja",'Mapa final'!#REF!="Menor"),CONCATENATE("R9C",'Mapa final'!#REF!),"")</f>
        <v>#REF!</v>
      </c>
      <c r="U54" s="81" t="e">
        <f>IF(AND('Mapa final'!#REF!="Muy Baja",'Mapa final'!#REF!="Menor"),CONCATENATE("R9C",'Mapa final'!#REF!),"")</f>
        <v>#REF!</v>
      </c>
      <c r="V54" s="70" t="e">
        <f>IF(AND('Mapa final'!#REF!="Muy Baja",'Mapa final'!#REF!="Moderado"),CONCATENATE("R9C",'Mapa final'!#REF!),"")</f>
        <v>#REF!</v>
      </c>
      <c r="W54" s="71" t="e">
        <f>IF(AND('Mapa final'!#REF!="Muy Baja",'Mapa final'!#REF!="Moderado"),CONCATENATE("R9C",'Mapa final'!#REF!),"")</f>
        <v>#REF!</v>
      </c>
      <c r="X54" s="71" t="e">
        <f>IF(AND('Mapa final'!#REF!="Muy Baja",'Mapa final'!#REF!="Moderado"),CONCATENATE("R9C",'Mapa final'!#REF!),"")</f>
        <v>#REF!</v>
      </c>
      <c r="Y54" s="71" t="e">
        <f>IF(AND('Mapa final'!#REF!="Muy Baja",'Mapa final'!#REF!="Moderado"),CONCATENATE("R9C",'Mapa final'!#REF!),"")</f>
        <v>#REF!</v>
      </c>
      <c r="Z54" s="71" t="e">
        <f>IF(AND('Mapa final'!#REF!="Muy Baja",'Mapa final'!#REF!="Moderado"),CONCATENATE("R9C",'Mapa final'!#REF!),"")</f>
        <v>#REF!</v>
      </c>
      <c r="AA54" s="72" t="e">
        <f>IF(AND('Mapa final'!#REF!="Muy Baja",'Mapa final'!#REF!="Moderado"),CONCATENATE("R9C",'Mapa final'!#REF!),"")</f>
        <v>#REF!</v>
      </c>
      <c r="AB54" s="55" t="e">
        <f>IF(AND('Mapa final'!#REF!="Muy Baja",'Mapa final'!#REF!="Mayor"),CONCATENATE("R9C",'Mapa final'!#REF!),"")</f>
        <v>#REF!</v>
      </c>
      <c r="AC54" s="56" t="e">
        <f>IF(AND('Mapa final'!#REF!="Muy Baja",'Mapa final'!#REF!="Mayor"),CONCATENATE("R9C",'Mapa final'!#REF!),"")</f>
        <v>#REF!</v>
      </c>
      <c r="AD54" s="56" t="e">
        <f>IF(AND('Mapa final'!#REF!="Muy Baja",'Mapa final'!#REF!="Mayor"),CONCATENATE("R9C",'Mapa final'!#REF!),"")</f>
        <v>#REF!</v>
      </c>
      <c r="AE54" s="56" t="e">
        <f>IF(AND('Mapa final'!#REF!="Muy Baja",'Mapa final'!#REF!="Mayor"),CONCATENATE("R9C",'Mapa final'!#REF!),"")</f>
        <v>#REF!</v>
      </c>
      <c r="AF54" s="56" t="e">
        <f>IF(AND('Mapa final'!#REF!="Muy Baja",'Mapa final'!#REF!="Mayor"),CONCATENATE("R9C",'Mapa final'!#REF!),"")</f>
        <v>#REF!</v>
      </c>
      <c r="AG54" s="57" t="e">
        <f>IF(AND('Mapa final'!#REF!="Muy Baja",'Mapa final'!#REF!="Mayor"),CONCATENATE("R9C",'Mapa final'!#REF!),"")</f>
        <v>#REF!</v>
      </c>
      <c r="AH54" s="58" t="e">
        <f>IF(AND('Mapa final'!#REF!="Muy Baja",'Mapa final'!#REF!="Catastrófico"),CONCATENATE("R9C",'Mapa final'!#REF!),"")</f>
        <v>#REF!</v>
      </c>
      <c r="AI54" s="59" t="e">
        <f>IF(AND('Mapa final'!#REF!="Muy Baja",'Mapa final'!#REF!="Catastrófico"),CONCATENATE("R9C",'Mapa final'!#REF!),"")</f>
        <v>#REF!</v>
      </c>
      <c r="AJ54" s="59" t="e">
        <f>IF(AND('Mapa final'!#REF!="Muy Baja",'Mapa final'!#REF!="Catastrófico"),CONCATENATE("R9C",'Mapa final'!#REF!),"")</f>
        <v>#REF!</v>
      </c>
      <c r="AK54" s="59" t="e">
        <f>IF(AND('Mapa final'!#REF!="Muy Baja",'Mapa final'!#REF!="Catastrófico"),CONCATENATE("R9C",'Mapa final'!#REF!),"")</f>
        <v>#REF!</v>
      </c>
      <c r="AL54" s="59" t="e">
        <f>IF(AND('Mapa final'!#REF!="Muy Baja",'Mapa final'!#REF!="Catastrófico"),CONCATENATE("R9C",'Mapa final'!#REF!),"")</f>
        <v>#REF!</v>
      </c>
      <c r="AM54" s="60"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223"/>
      <c r="C55" s="268"/>
      <c r="D55" s="224"/>
      <c r="E55" s="234"/>
      <c r="F55" s="259"/>
      <c r="G55" s="259"/>
      <c r="H55" s="259"/>
      <c r="I55" s="237"/>
      <c r="J55" s="82" t="e">
        <f>IF(AND('Mapa final'!#REF!="Muy Baja",'Mapa final'!#REF!="Leve"),CONCATENATE("R10C",'Mapa final'!#REF!),"")</f>
        <v>#REF!</v>
      </c>
      <c r="K55" s="83" t="e">
        <f>IF(AND('Mapa final'!#REF!="Muy Baja",'Mapa final'!#REF!="Leve"),CONCATENATE("R10C",'Mapa final'!#REF!),"")</f>
        <v>#REF!</v>
      </c>
      <c r="L55" s="83" t="e">
        <f>IF(AND('Mapa final'!#REF!="Muy Baja",'Mapa final'!#REF!="Leve"),CONCATENATE("R10C",'Mapa final'!#REF!),"")</f>
        <v>#REF!</v>
      </c>
      <c r="M55" s="83" t="e">
        <f>IF(AND('Mapa final'!#REF!="Muy Baja",'Mapa final'!#REF!="Leve"),CONCATENATE("R10C",'Mapa final'!#REF!),"")</f>
        <v>#REF!</v>
      </c>
      <c r="N55" s="83" t="e">
        <f>IF(AND('Mapa final'!#REF!="Muy Baja",'Mapa final'!#REF!="Leve"),CONCATENATE("R10C",'Mapa final'!#REF!),"")</f>
        <v>#REF!</v>
      </c>
      <c r="O55" s="84" t="e">
        <f>IF(AND('Mapa final'!#REF!="Muy Baja",'Mapa final'!#REF!="Leve"),CONCATENATE("R10C",'Mapa final'!#REF!),"")</f>
        <v>#REF!</v>
      </c>
      <c r="P55" s="82" t="e">
        <f>IF(AND('Mapa final'!#REF!="Muy Baja",'Mapa final'!#REF!="Menor"),CONCATENATE("R10C",'Mapa final'!#REF!),"")</f>
        <v>#REF!</v>
      </c>
      <c r="Q55" s="83" t="e">
        <f>IF(AND('Mapa final'!#REF!="Muy Baja",'Mapa final'!#REF!="Menor"),CONCATENATE("R10C",'Mapa final'!#REF!),"")</f>
        <v>#REF!</v>
      </c>
      <c r="R55" s="83" t="e">
        <f>IF(AND('Mapa final'!#REF!="Muy Baja",'Mapa final'!#REF!="Menor"),CONCATENATE("R10C",'Mapa final'!#REF!),"")</f>
        <v>#REF!</v>
      </c>
      <c r="S55" s="83" t="e">
        <f>IF(AND('Mapa final'!#REF!="Muy Baja",'Mapa final'!#REF!="Menor"),CONCATENATE("R10C",'Mapa final'!#REF!),"")</f>
        <v>#REF!</v>
      </c>
      <c r="T55" s="83" t="e">
        <f>IF(AND('Mapa final'!#REF!="Muy Baja",'Mapa final'!#REF!="Menor"),CONCATENATE("R10C",'Mapa final'!#REF!),"")</f>
        <v>#REF!</v>
      </c>
      <c r="U55" s="84" t="e">
        <f>IF(AND('Mapa final'!#REF!="Muy Baja",'Mapa final'!#REF!="Menor"),CONCATENATE("R10C",'Mapa final'!#REF!),"")</f>
        <v>#REF!</v>
      </c>
      <c r="V55" s="73" t="e">
        <f>IF(AND('Mapa final'!#REF!="Muy Baja",'Mapa final'!#REF!="Moderado"),CONCATENATE("R10C",'Mapa final'!#REF!),"")</f>
        <v>#REF!</v>
      </c>
      <c r="W55" s="74" t="e">
        <f>IF(AND('Mapa final'!#REF!="Muy Baja",'Mapa final'!#REF!="Moderado"),CONCATENATE("R10C",'Mapa final'!#REF!),"")</f>
        <v>#REF!</v>
      </c>
      <c r="X55" s="74" t="e">
        <f>IF(AND('Mapa final'!#REF!="Muy Baja",'Mapa final'!#REF!="Moderado"),CONCATENATE("R10C",'Mapa final'!#REF!),"")</f>
        <v>#REF!</v>
      </c>
      <c r="Y55" s="74" t="e">
        <f>IF(AND('Mapa final'!#REF!="Muy Baja",'Mapa final'!#REF!="Moderado"),CONCATENATE("R10C",'Mapa final'!#REF!),"")</f>
        <v>#REF!</v>
      </c>
      <c r="Z55" s="74" t="e">
        <f>IF(AND('Mapa final'!#REF!="Muy Baja",'Mapa final'!#REF!="Moderado"),CONCATENATE("R10C",'Mapa final'!#REF!),"")</f>
        <v>#REF!</v>
      </c>
      <c r="AA55" s="75" t="e">
        <f>IF(AND('Mapa final'!#REF!="Muy Baja",'Mapa final'!#REF!="Moderado"),CONCATENATE("R10C",'Mapa final'!#REF!),"")</f>
        <v>#REF!</v>
      </c>
      <c r="AB55" s="61" t="e">
        <f>IF(AND('Mapa final'!#REF!="Muy Baja",'Mapa final'!#REF!="Mayor"),CONCATENATE("R10C",'Mapa final'!#REF!),"")</f>
        <v>#REF!</v>
      </c>
      <c r="AC55" s="62" t="e">
        <f>IF(AND('Mapa final'!#REF!="Muy Baja",'Mapa final'!#REF!="Mayor"),CONCATENATE("R10C",'Mapa final'!#REF!),"")</f>
        <v>#REF!</v>
      </c>
      <c r="AD55" s="62" t="e">
        <f>IF(AND('Mapa final'!#REF!="Muy Baja",'Mapa final'!#REF!="Mayor"),CONCATENATE("R10C",'Mapa final'!#REF!),"")</f>
        <v>#REF!</v>
      </c>
      <c r="AE55" s="62" t="e">
        <f>IF(AND('Mapa final'!#REF!="Muy Baja",'Mapa final'!#REF!="Mayor"),CONCATENATE("R10C",'Mapa final'!#REF!),"")</f>
        <v>#REF!</v>
      </c>
      <c r="AF55" s="62" t="e">
        <f>IF(AND('Mapa final'!#REF!="Muy Baja",'Mapa final'!#REF!="Mayor"),CONCATENATE("R10C",'Mapa final'!#REF!),"")</f>
        <v>#REF!</v>
      </c>
      <c r="AG55" s="63" t="e">
        <f>IF(AND('Mapa final'!#REF!="Muy Baja",'Mapa final'!#REF!="Mayor"),CONCATENATE("R10C",'Mapa final'!#REF!),"")</f>
        <v>#REF!</v>
      </c>
      <c r="AH55" s="64" t="e">
        <f>IF(AND('Mapa final'!#REF!="Muy Baja",'Mapa final'!#REF!="Catastrófico"),CONCATENATE("R10C",'Mapa final'!#REF!),"")</f>
        <v>#REF!</v>
      </c>
      <c r="AI55" s="65" t="e">
        <f>IF(AND('Mapa final'!#REF!="Muy Baja",'Mapa final'!#REF!="Catastrófico"),CONCATENATE("R10C",'Mapa final'!#REF!),"")</f>
        <v>#REF!</v>
      </c>
      <c r="AJ55" s="65" t="e">
        <f>IF(AND('Mapa final'!#REF!="Muy Baja",'Mapa final'!#REF!="Catastrófico"),CONCATENATE("R10C",'Mapa final'!#REF!),"")</f>
        <v>#REF!</v>
      </c>
      <c r="AK55" s="65" t="e">
        <f>IF(AND('Mapa final'!#REF!="Muy Baja",'Mapa final'!#REF!="Catastrófico"),CONCATENATE("R10C",'Mapa final'!#REF!),"")</f>
        <v>#REF!</v>
      </c>
      <c r="AL55" s="65" t="e">
        <f>IF(AND('Mapa final'!#REF!="Muy Baja",'Mapa final'!#REF!="Catastrófico"),CONCATENATE("R10C",'Mapa final'!#REF!),"")</f>
        <v>#REF!</v>
      </c>
      <c r="AM55" s="66"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c r="A56" s="1"/>
      <c r="B56" s="1"/>
      <c r="C56" s="1"/>
      <c r="D56" s="1"/>
      <c r="E56" s="1"/>
      <c r="F56" s="1"/>
      <c r="G56" s="1"/>
      <c r="H56" s="1"/>
      <c r="I56" s="1"/>
      <c r="J56" s="274" t="s">
        <v>159</v>
      </c>
      <c r="K56" s="258"/>
      <c r="L56" s="258"/>
      <c r="M56" s="258"/>
      <c r="N56" s="258"/>
      <c r="O56" s="239"/>
      <c r="P56" s="274" t="s">
        <v>160</v>
      </c>
      <c r="Q56" s="258"/>
      <c r="R56" s="258"/>
      <c r="S56" s="258"/>
      <c r="T56" s="258"/>
      <c r="U56" s="239"/>
      <c r="V56" s="274" t="s">
        <v>161</v>
      </c>
      <c r="W56" s="258"/>
      <c r="X56" s="258"/>
      <c r="Y56" s="258"/>
      <c r="Z56" s="258"/>
      <c r="AA56" s="239"/>
      <c r="AB56" s="274" t="s">
        <v>162</v>
      </c>
      <c r="AC56" s="258"/>
      <c r="AD56" s="258"/>
      <c r="AE56" s="258"/>
      <c r="AF56" s="258"/>
      <c r="AG56" s="239"/>
      <c r="AH56" s="274" t="s">
        <v>163</v>
      </c>
      <c r="AI56" s="258"/>
      <c r="AJ56" s="258"/>
      <c r="AK56" s="258"/>
      <c r="AL56" s="258"/>
      <c r="AM56" s="239"/>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c r="A57" s="1"/>
      <c r="B57" s="1"/>
      <c r="C57" s="1"/>
      <c r="D57" s="1"/>
      <c r="E57" s="1"/>
      <c r="F57" s="1"/>
      <c r="G57" s="1"/>
      <c r="H57" s="1"/>
      <c r="I57" s="1"/>
      <c r="J57" s="180"/>
      <c r="K57" s="168"/>
      <c r="L57" s="168"/>
      <c r="M57" s="168"/>
      <c r="N57" s="168"/>
      <c r="O57" s="169"/>
      <c r="P57" s="180"/>
      <c r="Q57" s="168"/>
      <c r="R57" s="168"/>
      <c r="S57" s="168"/>
      <c r="T57" s="168"/>
      <c r="U57" s="169"/>
      <c r="V57" s="180"/>
      <c r="W57" s="168"/>
      <c r="X57" s="168"/>
      <c r="Y57" s="168"/>
      <c r="Z57" s="168"/>
      <c r="AA57" s="169"/>
      <c r="AB57" s="180"/>
      <c r="AC57" s="168"/>
      <c r="AD57" s="168"/>
      <c r="AE57" s="168"/>
      <c r="AF57" s="168"/>
      <c r="AG57" s="169"/>
      <c r="AH57" s="180"/>
      <c r="AI57" s="168"/>
      <c r="AJ57" s="168"/>
      <c r="AK57" s="168"/>
      <c r="AL57" s="168"/>
      <c r="AM57" s="169"/>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c r="A58" s="1"/>
      <c r="B58" s="1"/>
      <c r="C58" s="1"/>
      <c r="D58" s="1"/>
      <c r="E58" s="1"/>
      <c r="F58" s="1"/>
      <c r="G58" s="1"/>
      <c r="H58" s="1"/>
      <c r="I58" s="1"/>
      <c r="J58" s="180"/>
      <c r="K58" s="168"/>
      <c r="L58" s="168"/>
      <c r="M58" s="168"/>
      <c r="N58" s="168"/>
      <c r="O58" s="169"/>
      <c r="P58" s="180"/>
      <c r="Q58" s="168"/>
      <c r="R58" s="168"/>
      <c r="S58" s="168"/>
      <c r="T58" s="168"/>
      <c r="U58" s="169"/>
      <c r="V58" s="180"/>
      <c r="W58" s="168"/>
      <c r="X58" s="168"/>
      <c r="Y58" s="168"/>
      <c r="Z58" s="168"/>
      <c r="AA58" s="169"/>
      <c r="AB58" s="180"/>
      <c r="AC58" s="168"/>
      <c r="AD58" s="168"/>
      <c r="AE58" s="168"/>
      <c r="AF58" s="168"/>
      <c r="AG58" s="169"/>
      <c r="AH58" s="180"/>
      <c r="AI58" s="168"/>
      <c r="AJ58" s="168"/>
      <c r="AK58" s="168"/>
      <c r="AL58" s="168"/>
      <c r="AM58" s="169"/>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c r="A59" s="1"/>
      <c r="B59" s="1"/>
      <c r="C59" s="1"/>
      <c r="D59" s="1"/>
      <c r="E59" s="1"/>
      <c r="F59" s="1"/>
      <c r="G59" s="1"/>
      <c r="H59" s="1"/>
      <c r="I59" s="1"/>
      <c r="J59" s="180"/>
      <c r="K59" s="168"/>
      <c r="L59" s="168"/>
      <c r="M59" s="168"/>
      <c r="N59" s="168"/>
      <c r="O59" s="169"/>
      <c r="P59" s="180"/>
      <c r="Q59" s="168"/>
      <c r="R59" s="168"/>
      <c r="S59" s="168"/>
      <c r="T59" s="168"/>
      <c r="U59" s="169"/>
      <c r="V59" s="180"/>
      <c r="W59" s="168"/>
      <c r="X59" s="168"/>
      <c r="Y59" s="168"/>
      <c r="Z59" s="168"/>
      <c r="AA59" s="169"/>
      <c r="AB59" s="180"/>
      <c r="AC59" s="168"/>
      <c r="AD59" s="168"/>
      <c r="AE59" s="168"/>
      <c r="AF59" s="168"/>
      <c r="AG59" s="169"/>
      <c r="AH59" s="180"/>
      <c r="AI59" s="168"/>
      <c r="AJ59" s="168"/>
      <c r="AK59" s="168"/>
      <c r="AL59" s="168"/>
      <c r="AM59" s="169"/>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c r="A60" s="1"/>
      <c r="B60" s="1"/>
      <c r="C60" s="1"/>
      <c r="D60" s="1"/>
      <c r="E60" s="1"/>
      <c r="F60" s="1"/>
      <c r="G60" s="1"/>
      <c r="H60" s="1"/>
      <c r="I60" s="1"/>
      <c r="J60" s="180"/>
      <c r="K60" s="168"/>
      <c r="L60" s="168"/>
      <c r="M60" s="168"/>
      <c r="N60" s="168"/>
      <c r="O60" s="169"/>
      <c r="P60" s="180"/>
      <c r="Q60" s="168"/>
      <c r="R60" s="168"/>
      <c r="S60" s="168"/>
      <c r="T60" s="168"/>
      <c r="U60" s="169"/>
      <c r="V60" s="180"/>
      <c r="W60" s="168"/>
      <c r="X60" s="168"/>
      <c r="Y60" s="168"/>
      <c r="Z60" s="168"/>
      <c r="AA60" s="169"/>
      <c r="AB60" s="180"/>
      <c r="AC60" s="168"/>
      <c r="AD60" s="168"/>
      <c r="AE60" s="168"/>
      <c r="AF60" s="168"/>
      <c r="AG60" s="169"/>
      <c r="AH60" s="180"/>
      <c r="AI60" s="168"/>
      <c r="AJ60" s="168"/>
      <c r="AK60" s="168"/>
      <c r="AL60" s="168"/>
      <c r="AM60" s="169"/>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c r="A61" s="1"/>
      <c r="B61" s="1"/>
      <c r="C61" s="1"/>
      <c r="D61" s="1"/>
      <c r="E61" s="1"/>
      <c r="F61" s="1"/>
      <c r="G61" s="1"/>
      <c r="H61" s="1"/>
      <c r="I61" s="1"/>
      <c r="J61" s="234"/>
      <c r="K61" s="259"/>
      <c r="L61" s="259"/>
      <c r="M61" s="259"/>
      <c r="N61" s="259"/>
      <c r="O61" s="237"/>
      <c r="P61" s="234"/>
      <c r="Q61" s="259"/>
      <c r="R61" s="259"/>
      <c r="S61" s="259"/>
      <c r="T61" s="259"/>
      <c r="U61" s="237"/>
      <c r="V61" s="234"/>
      <c r="W61" s="259"/>
      <c r="X61" s="259"/>
      <c r="Y61" s="259"/>
      <c r="Z61" s="259"/>
      <c r="AA61" s="237"/>
      <c r="AB61" s="234"/>
      <c r="AC61" s="259"/>
      <c r="AD61" s="259"/>
      <c r="AE61" s="259"/>
      <c r="AF61" s="259"/>
      <c r="AG61" s="237"/>
      <c r="AH61" s="234"/>
      <c r="AI61" s="259"/>
      <c r="AJ61" s="259"/>
      <c r="AK61" s="259"/>
      <c r="AL61" s="259"/>
      <c r="AM61" s="237"/>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1"/>
      <c r="AV63" s="1"/>
      <c r="AW63" s="1"/>
      <c r="AX63" s="1"/>
      <c r="AY63" s="1"/>
      <c r="AZ63" s="1"/>
      <c r="BA63" s="1"/>
      <c r="BB63" s="1"/>
      <c r="BC63" s="1"/>
      <c r="BD63" s="1"/>
      <c r="BE63" s="1"/>
      <c r="BF63" s="1"/>
      <c r="BG63" s="1"/>
      <c r="BH63" s="1"/>
    </row>
    <row r="64" spans="1:61" ht="15" customHeight="1">
      <c r="A64" s="1"/>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1"/>
      <c r="AV64" s="1"/>
      <c r="AW64" s="1"/>
      <c r="AX64" s="1"/>
      <c r="AY64" s="1"/>
      <c r="AZ64" s="1"/>
      <c r="BA64" s="1"/>
      <c r="BB64" s="1"/>
      <c r="BC64" s="1"/>
      <c r="BD64" s="1"/>
      <c r="BE64" s="1"/>
      <c r="BF64" s="1"/>
      <c r="BG64" s="1"/>
      <c r="BH64" s="1"/>
    </row>
    <row r="65" spans="1:60"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4.2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4.2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4.2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4.2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4.2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4.2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4.2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4.2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4.2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4.2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4.2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4.2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4.2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4.2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4.2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4.2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4.2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4.2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4.2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4.2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4.2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4.2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4.2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4.2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4.2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4.2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4.2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4.2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4.2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4.2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4.2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4.2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4.2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4.2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4.2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4.2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4.2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4.2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4.2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4.2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4.2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4.2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4.2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4.2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4.2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4.2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4.2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4.2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4.2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4.2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4.2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4.2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4.2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4.2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4.25" customHeight="1">
      <c r="A245" s="1"/>
    </row>
    <row r="246" spans="1:60" ht="14.25" customHeight="1">
      <c r="A246" s="1"/>
    </row>
    <row r="247" spans="1:60" ht="14.25" customHeight="1">
      <c r="A247" s="1"/>
    </row>
    <row r="248" spans="1:60" ht="14.25" customHeight="1">
      <c r="A248" s="1"/>
    </row>
    <row r="249" spans="1:60" ht="14.25" customHeight="1"/>
    <row r="250" spans="1:60" ht="14.25" customHeight="1"/>
    <row r="251" spans="1:60" ht="14.25" customHeight="1"/>
    <row r="252" spans="1:60" ht="14.25" customHeight="1"/>
    <row r="253" spans="1:60" ht="14.25" customHeight="1"/>
    <row r="254" spans="1:60" ht="14.25" customHeight="1"/>
    <row r="255" spans="1:60" ht="14.25" customHeight="1"/>
    <row r="256" spans="1:60"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4.42578125" defaultRowHeight="15" customHeight="1"/>
  <cols>
    <col min="1" max="1" width="10.7109375" customWidth="1"/>
    <col min="2" max="2" width="24.140625" customWidth="1"/>
    <col min="3" max="3" width="70.140625" customWidth="1"/>
    <col min="4" max="4" width="29.85546875" customWidth="1"/>
    <col min="5" max="26" width="10.7109375" customWidth="1"/>
  </cols>
  <sheetData>
    <row r="1" spans="1:24" ht="14.25" customHeight="1">
      <c r="A1" s="1"/>
      <c r="B1" s="276" t="s">
        <v>165</v>
      </c>
      <c r="C1" s="168"/>
      <c r="D1" s="168"/>
      <c r="E1" s="1"/>
      <c r="F1" s="1"/>
      <c r="G1" s="1"/>
      <c r="H1" s="1"/>
      <c r="I1" s="1"/>
      <c r="J1" s="1"/>
      <c r="K1" s="1"/>
      <c r="L1" s="1"/>
      <c r="M1" s="1"/>
      <c r="N1" s="1"/>
      <c r="O1" s="1"/>
      <c r="P1" s="1"/>
      <c r="Q1" s="1"/>
      <c r="R1" s="1"/>
      <c r="S1" s="1"/>
      <c r="T1" s="1"/>
      <c r="U1" s="1"/>
      <c r="V1" s="1"/>
      <c r="W1" s="1"/>
      <c r="X1" s="1"/>
    </row>
    <row r="2" spans="1:24" ht="14.25" customHeight="1">
      <c r="A2" s="1"/>
      <c r="B2" s="1"/>
      <c r="C2" s="1"/>
      <c r="D2" s="1"/>
      <c r="E2" s="1"/>
      <c r="F2" s="1"/>
      <c r="G2" s="1"/>
      <c r="H2" s="1"/>
      <c r="I2" s="1"/>
      <c r="J2" s="1"/>
      <c r="K2" s="1"/>
      <c r="L2" s="1"/>
      <c r="M2" s="1"/>
      <c r="N2" s="1"/>
      <c r="O2" s="1"/>
      <c r="P2" s="1"/>
      <c r="Q2" s="1"/>
      <c r="R2" s="1"/>
      <c r="S2" s="1"/>
      <c r="T2" s="1"/>
      <c r="U2" s="1"/>
      <c r="V2" s="1"/>
      <c r="W2" s="1"/>
      <c r="X2" s="1"/>
    </row>
    <row r="3" spans="1:24" ht="14.25" customHeight="1">
      <c r="A3" s="1"/>
      <c r="B3" s="86"/>
      <c r="C3" s="87" t="s">
        <v>166</v>
      </c>
      <c r="D3" s="87" t="s">
        <v>149</v>
      </c>
      <c r="E3" s="1"/>
      <c r="F3" s="1"/>
      <c r="G3" s="1"/>
      <c r="H3" s="1"/>
      <c r="I3" s="1"/>
      <c r="J3" s="1"/>
      <c r="K3" s="1"/>
      <c r="L3" s="1"/>
      <c r="M3" s="1"/>
      <c r="N3" s="1"/>
      <c r="O3" s="1"/>
      <c r="P3" s="1"/>
      <c r="Q3" s="1"/>
      <c r="R3" s="1"/>
      <c r="S3" s="1"/>
      <c r="T3" s="1"/>
      <c r="U3" s="1"/>
      <c r="V3" s="1"/>
      <c r="W3" s="1"/>
      <c r="X3" s="1"/>
    </row>
    <row r="4" spans="1:24" ht="14.25" customHeight="1">
      <c r="A4" s="1"/>
      <c r="B4" s="88" t="s">
        <v>167</v>
      </c>
      <c r="C4" s="89" t="s">
        <v>168</v>
      </c>
      <c r="D4" s="90">
        <v>0.2</v>
      </c>
      <c r="E4" s="1"/>
      <c r="F4" s="1"/>
      <c r="G4" s="1"/>
      <c r="H4" s="1"/>
      <c r="I4" s="1"/>
      <c r="J4" s="1"/>
      <c r="K4" s="1"/>
      <c r="L4" s="1"/>
      <c r="M4" s="1"/>
      <c r="N4" s="1"/>
      <c r="O4" s="1"/>
      <c r="P4" s="1"/>
      <c r="Q4" s="1"/>
      <c r="R4" s="1"/>
      <c r="S4" s="1"/>
      <c r="T4" s="1"/>
      <c r="U4" s="1"/>
      <c r="V4" s="1"/>
      <c r="W4" s="1"/>
      <c r="X4" s="1"/>
    </row>
    <row r="5" spans="1:24" ht="14.25" customHeight="1">
      <c r="A5" s="1"/>
      <c r="B5" s="91" t="s">
        <v>169</v>
      </c>
      <c r="C5" s="92" t="s">
        <v>170</v>
      </c>
      <c r="D5" s="93">
        <v>0.4</v>
      </c>
      <c r="E5" s="1"/>
      <c r="F5" s="1"/>
      <c r="G5" s="1"/>
      <c r="H5" s="1"/>
      <c r="I5" s="1"/>
      <c r="J5" s="1"/>
      <c r="K5" s="1"/>
      <c r="L5" s="1"/>
      <c r="M5" s="1"/>
      <c r="N5" s="1"/>
      <c r="O5" s="1"/>
      <c r="P5" s="1"/>
      <c r="Q5" s="1"/>
      <c r="R5" s="1"/>
      <c r="S5" s="1"/>
      <c r="T5" s="1"/>
      <c r="U5" s="1"/>
      <c r="V5" s="1"/>
      <c r="W5" s="1"/>
      <c r="X5" s="1"/>
    </row>
    <row r="6" spans="1:24" ht="14.25" customHeight="1">
      <c r="A6" s="1"/>
      <c r="B6" s="94" t="s">
        <v>171</v>
      </c>
      <c r="C6" s="92" t="s">
        <v>172</v>
      </c>
      <c r="D6" s="93">
        <v>0.6</v>
      </c>
      <c r="E6" s="1"/>
      <c r="F6" s="1"/>
      <c r="G6" s="1"/>
      <c r="H6" s="1"/>
      <c r="I6" s="1"/>
      <c r="J6" s="1"/>
      <c r="K6" s="1"/>
      <c r="L6" s="1"/>
      <c r="M6" s="1"/>
      <c r="N6" s="1"/>
      <c r="O6" s="1"/>
      <c r="P6" s="1"/>
      <c r="Q6" s="1"/>
      <c r="R6" s="1"/>
      <c r="S6" s="1"/>
      <c r="T6" s="1"/>
      <c r="U6" s="1"/>
      <c r="V6" s="1"/>
      <c r="W6" s="1"/>
      <c r="X6" s="1"/>
    </row>
    <row r="7" spans="1:24" ht="14.25" customHeight="1">
      <c r="A7" s="1"/>
      <c r="B7" s="95" t="s">
        <v>173</v>
      </c>
      <c r="C7" s="92" t="s">
        <v>174</v>
      </c>
      <c r="D7" s="93">
        <v>0.8</v>
      </c>
      <c r="E7" s="1"/>
      <c r="F7" s="1"/>
      <c r="G7" s="1"/>
      <c r="H7" s="1"/>
      <c r="I7" s="1"/>
      <c r="J7" s="1"/>
      <c r="K7" s="1"/>
      <c r="L7" s="1"/>
      <c r="M7" s="1"/>
      <c r="N7" s="1"/>
      <c r="O7" s="1"/>
      <c r="P7" s="1"/>
      <c r="Q7" s="1"/>
      <c r="R7" s="1"/>
      <c r="S7" s="1"/>
      <c r="T7" s="1"/>
      <c r="U7" s="1"/>
      <c r="V7" s="1"/>
      <c r="W7" s="1"/>
      <c r="X7" s="1"/>
    </row>
    <row r="8" spans="1:24" ht="14.25" customHeight="1">
      <c r="A8" s="1"/>
      <c r="B8" s="96" t="s">
        <v>175</v>
      </c>
      <c r="C8" s="92" t="s">
        <v>176</v>
      </c>
      <c r="D8" s="93">
        <v>1</v>
      </c>
      <c r="E8" s="1"/>
      <c r="F8" s="1"/>
      <c r="G8" s="1"/>
      <c r="H8" s="1"/>
      <c r="I8" s="1"/>
      <c r="J8" s="1"/>
      <c r="K8" s="1"/>
      <c r="L8" s="1"/>
      <c r="M8" s="1"/>
      <c r="N8" s="1"/>
      <c r="O8" s="1"/>
      <c r="P8" s="1"/>
      <c r="Q8" s="1"/>
      <c r="R8" s="1"/>
      <c r="S8" s="1"/>
      <c r="T8" s="1"/>
      <c r="U8" s="1"/>
      <c r="V8" s="1"/>
      <c r="W8" s="1"/>
      <c r="X8" s="1"/>
    </row>
    <row r="9" spans="1:24" ht="14.25" customHeight="1">
      <c r="A9" s="1"/>
      <c r="B9" s="1"/>
      <c r="C9" s="1"/>
      <c r="D9" s="1"/>
      <c r="E9" s="1"/>
      <c r="F9" s="1"/>
      <c r="G9" s="1"/>
      <c r="H9" s="1"/>
      <c r="I9" s="1"/>
      <c r="J9" s="1"/>
      <c r="K9" s="1"/>
      <c r="L9" s="1"/>
      <c r="M9" s="1"/>
      <c r="N9" s="1"/>
      <c r="O9" s="1"/>
      <c r="P9" s="1"/>
      <c r="Q9" s="1"/>
      <c r="R9" s="1"/>
      <c r="S9" s="1"/>
      <c r="T9" s="1"/>
      <c r="U9" s="1"/>
      <c r="V9" s="1"/>
      <c r="W9" s="1"/>
      <c r="X9" s="1"/>
    </row>
    <row r="10" spans="1:24" ht="14.25" customHeight="1">
      <c r="A10" s="1"/>
      <c r="B10" s="97"/>
      <c r="C10" s="1"/>
      <c r="D10" s="1"/>
      <c r="E10" s="1"/>
      <c r="F10" s="1"/>
      <c r="G10" s="1"/>
      <c r="H10" s="1"/>
      <c r="I10" s="1"/>
      <c r="J10" s="1"/>
      <c r="K10" s="1"/>
      <c r="L10" s="1"/>
      <c r="M10" s="1"/>
      <c r="N10" s="1"/>
      <c r="O10" s="1"/>
      <c r="P10" s="1"/>
      <c r="Q10" s="1"/>
      <c r="R10" s="1"/>
      <c r="S10" s="1"/>
      <c r="T10" s="1"/>
      <c r="U10" s="1"/>
      <c r="V10" s="1"/>
      <c r="W10" s="1"/>
      <c r="X10" s="1"/>
    </row>
    <row r="11" spans="1:24" ht="14.25" customHeight="1">
      <c r="A11" s="1"/>
      <c r="B11" s="1"/>
      <c r="C11" s="1"/>
      <c r="D11" s="1"/>
      <c r="E11" s="1"/>
      <c r="F11" s="1"/>
      <c r="G11" s="1"/>
      <c r="H11" s="1"/>
      <c r="I11" s="1"/>
      <c r="J11" s="1"/>
      <c r="K11" s="1"/>
      <c r="L11" s="1"/>
      <c r="M11" s="1"/>
      <c r="N11" s="1"/>
      <c r="O11" s="1"/>
      <c r="P11" s="1"/>
      <c r="Q11" s="1"/>
      <c r="R11" s="1"/>
      <c r="S11" s="1"/>
      <c r="T11" s="1"/>
      <c r="U11" s="1"/>
      <c r="V11" s="1"/>
      <c r="W11" s="1"/>
      <c r="X11" s="1"/>
    </row>
    <row r="12" spans="1:24" ht="14.25" customHeight="1">
      <c r="A12" s="1"/>
      <c r="B12" s="1"/>
      <c r="C12" s="1"/>
      <c r="D12" s="1"/>
      <c r="E12" s="1"/>
      <c r="F12" s="1"/>
      <c r="G12" s="1"/>
      <c r="H12" s="1"/>
      <c r="I12" s="1"/>
      <c r="J12" s="1"/>
      <c r="K12" s="1"/>
      <c r="L12" s="1"/>
      <c r="M12" s="1"/>
      <c r="N12" s="1"/>
      <c r="O12" s="1"/>
      <c r="P12" s="1"/>
      <c r="Q12" s="1"/>
      <c r="R12" s="1"/>
      <c r="S12" s="1"/>
      <c r="T12" s="1"/>
      <c r="U12" s="1"/>
      <c r="V12" s="1"/>
      <c r="W12" s="1"/>
      <c r="X12" s="1"/>
    </row>
    <row r="13" spans="1:24" ht="14.25" customHeight="1">
      <c r="A13" s="1"/>
      <c r="B13" s="1"/>
      <c r="C13" s="1"/>
      <c r="D13" s="1"/>
      <c r="E13" s="1"/>
      <c r="F13" s="1"/>
      <c r="G13" s="1"/>
      <c r="H13" s="1"/>
      <c r="I13" s="1"/>
      <c r="J13" s="1"/>
      <c r="K13" s="1"/>
      <c r="L13" s="1"/>
      <c r="M13" s="1"/>
      <c r="N13" s="1"/>
      <c r="O13" s="1"/>
      <c r="P13" s="1"/>
      <c r="Q13" s="1"/>
      <c r="R13" s="1"/>
      <c r="S13" s="1"/>
      <c r="T13" s="1"/>
      <c r="U13" s="1"/>
      <c r="V13" s="1"/>
      <c r="W13" s="1"/>
      <c r="X13" s="1"/>
    </row>
    <row r="14" spans="1:24" ht="14.25" customHeight="1">
      <c r="A14" s="1"/>
      <c r="B14" s="1"/>
      <c r="C14" s="1"/>
      <c r="D14" s="1"/>
      <c r="E14" s="1"/>
      <c r="F14" s="1"/>
      <c r="G14" s="1"/>
      <c r="H14" s="1"/>
      <c r="I14" s="1"/>
      <c r="J14" s="1"/>
      <c r="K14" s="1"/>
      <c r="L14" s="1"/>
      <c r="M14" s="1"/>
      <c r="N14" s="1"/>
      <c r="O14" s="1"/>
      <c r="P14" s="1"/>
      <c r="Q14" s="1"/>
      <c r="R14" s="1"/>
      <c r="S14" s="1"/>
      <c r="T14" s="1"/>
      <c r="U14" s="1"/>
      <c r="V14" s="1"/>
      <c r="W14" s="1"/>
      <c r="X14" s="1"/>
    </row>
    <row r="15" spans="1:24" ht="14.2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4.2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4.2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4.2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4.2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4.2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4.2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4.2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4.2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4.2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4.2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4.2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4.2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4.2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4.2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4.2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4.2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4.2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4.25" customHeight="1">
      <c r="A33" s="1"/>
      <c r="E33" s="1"/>
      <c r="F33" s="1"/>
      <c r="G33" s="1"/>
      <c r="H33" s="1"/>
      <c r="I33" s="1"/>
      <c r="J33" s="1"/>
      <c r="K33" s="1"/>
      <c r="L33" s="1"/>
      <c r="M33" s="1"/>
      <c r="N33" s="1"/>
      <c r="O33" s="1"/>
      <c r="P33" s="1"/>
      <c r="Q33" s="1"/>
      <c r="R33" s="1"/>
      <c r="S33" s="1"/>
      <c r="T33" s="1"/>
      <c r="U33" s="1"/>
      <c r="V33" s="1"/>
      <c r="W33" s="1"/>
      <c r="X33" s="1"/>
    </row>
    <row r="34" spans="1:24" ht="14.25" customHeight="1">
      <c r="A34" s="1"/>
      <c r="E34" s="1"/>
      <c r="F34" s="1"/>
      <c r="G34" s="1"/>
      <c r="H34" s="1"/>
      <c r="I34" s="1"/>
      <c r="J34" s="1"/>
      <c r="K34" s="1"/>
      <c r="L34" s="1"/>
      <c r="M34" s="1"/>
      <c r="N34" s="1"/>
      <c r="O34" s="1"/>
      <c r="P34" s="1"/>
      <c r="Q34" s="1"/>
      <c r="R34" s="1"/>
      <c r="S34" s="1"/>
      <c r="T34" s="1"/>
      <c r="U34" s="1"/>
      <c r="V34" s="1"/>
      <c r="W34" s="1"/>
      <c r="X34" s="1"/>
    </row>
    <row r="35" spans="1:24" ht="14.25" customHeight="1">
      <c r="A35" s="1"/>
    </row>
    <row r="36" spans="1:24" ht="14.25" customHeight="1">
      <c r="A36" s="1"/>
    </row>
    <row r="37" spans="1:24" ht="14.25" customHeight="1">
      <c r="A37" s="1"/>
    </row>
    <row r="38" spans="1:24" ht="14.25" customHeight="1">
      <c r="A38" s="1"/>
    </row>
    <row r="39" spans="1:24" ht="14.25" customHeight="1">
      <c r="A39" s="1"/>
    </row>
    <row r="40" spans="1:24" ht="14.25" customHeight="1">
      <c r="A40" s="1"/>
    </row>
    <row r="41" spans="1:24" ht="14.25" customHeight="1">
      <c r="A41" s="1"/>
    </row>
    <row r="42" spans="1:24" ht="14.25" customHeight="1">
      <c r="A42" s="1"/>
    </row>
    <row r="43" spans="1:24" ht="14.25" customHeight="1">
      <c r="A43" s="1"/>
    </row>
    <row r="44" spans="1:24" ht="14.25" customHeight="1">
      <c r="A44" s="1"/>
    </row>
    <row r="45" spans="1:24" ht="14.25" customHeight="1">
      <c r="A45" s="1"/>
    </row>
    <row r="46" spans="1:24" ht="14.25" customHeight="1">
      <c r="A46" s="1"/>
    </row>
    <row r="47" spans="1:24" ht="14.25" customHeight="1">
      <c r="A47" s="1"/>
    </row>
    <row r="48" spans="1:24" ht="14.25" customHeight="1">
      <c r="A48" s="1"/>
    </row>
    <row r="49" spans="1:1" ht="14.25" customHeight="1">
      <c r="A49" s="1"/>
    </row>
    <row r="50" spans="1:1" ht="14.25" customHeight="1">
      <c r="A50" s="1"/>
    </row>
    <row r="51" spans="1:1" ht="14.25" customHeight="1">
      <c r="A51" s="1"/>
    </row>
    <row r="52" spans="1:1" ht="14.25" customHeight="1">
      <c r="A52" s="1"/>
    </row>
    <row r="53" spans="1:1" ht="14.25" customHeight="1">
      <c r="A53" s="1"/>
    </row>
    <row r="54" spans="1:1" ht="14.25" customHeight="1">
      <c r="A54" s="1"/>
    </row>
    <row r="55" spans="1:1" ht="14.25" customHeight="1">
      <c r="A55" s="1"/>
    </row>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4.42578125" defaultRowHeight="15" customHeight="1"/>
  <cols>
    <col min="1" max="1" width="10.7109375" customWidth="1"/>
    <col min="2" max="2" width="40.42578125" customWidth="1"/>
    <col min="3" max="3" width="74.85546875" customWidth="1"/>
    <col min="4" max="4" width="126.28515625" customWidth="1"/>
    <col min="5" max="5" width="12.5703125" customWidth="1"/>
    <col min="6" max="6" width="144.7109375" customWidth="1"/>
    <col min="7" max="7" width="47.140625" customWidth="1"/>
    <col min="8" max="8" width="125.140625" customWidth="1"/>
    <col min="9" max="9" width="146.28515625" customWidth="1"/>
    <col min="10" max="10" width="52.140625" customWidth="1"/>
    <col min="11" max="11" width="147.5703125" customWidth="1"/>
    <col min="12" max="12" width="16.5703125" customWidth="1"/>
    <col min="13" max="26" width="10.7109375" customWidth="1"/>
  </cols>
  <sheetData>
    <row r="1" spans="1:21" ht="14.25" customHeight="1">
      <c r="A1" s="1"/>
      <c r="B1" s="277" t="s">
        <v>177</v>
      </c>
      <c r="C1" s="168"/>
      <c r="D1" s="168"/>
      <c r="E1" s="1"/>
      <c r="F1" s="1"/>
      <c r="G1" s="1"/>
      <c r="H1" s="1"/>
      <c r="I1" s="1"/>
      <c r="J1" s="1"/>
      <c r="K1" s="1"/>
      <c r="L1" s="1"/>
      <c r="M1" s="1"/>
      <c r="N1" s="1"/>
      <c r="O1" s="1"/>
      <c r="P1" s="1"/>
      <c r="Q1" s="1"/>
      <c r="R1" s="1"/>
      <c r="S1" s="1"/>
      <c r="T1" s="1"/>
      <c r="U1" s="1"/>
    </row>
    <row r="2" spans="1:21" ht="14.25" customHeight="1">
      <c r="A2" s="1"/>
      <c r="B2" s="1"/>
      <c r="C2" s="1"/>
      <c r="D2" s="1"/>
      <c r="E2" s="1"/>
      <c r="F2" s="1"/>
      <c r="G2" s="1"/>
      <c r="H2" s="1"/>
      <c r="I2" s="1"/>
      <c r="J2" s="1"/>
      <c r="K2" s="1"/>
      <c r="L2" s="1"/>
      <c r="M2" s="1"/>
      <c r="N2" s="1"/>
      <c r="O2" s="1"/>
      <c r="P2" s="1"/>
      <c r="Q2" s="1"/>
      <c r="R2" s="1"/>
      <c r="S2" s="1"/>
      <c r="T2" s="1"/>
      <c r="U2" s="1"/>
    </row>
    <row r="3" spans="1:21" ht="14.25" customHeight="1">
      <c r="A3" s="1"/>
      <c r="B3" s="98"/>
      <c r="C3" s="99" t="s">
        <v>178</v>
      </c>
      <c r="D3" s="99" t="s">
        <v>179</v>
      </c>
      <c r="E3" s="1"/>
      <c r="F3" s="1"/>
      <c r="G3" s="1"/>
      <c r="H3" s="1"/>
      <c r="I3" s="1"/>
      <c r="J3" s="1"/>
      <c r="K3" s="1"/>
      <c r="L3" s="1"/>
      <c r="M3" s="1"/>
      <c r="N3" s="1"/>
      <c r="O3" s="1"/>
      <c r="P3" s="1"/>
      <c r="Q3" s="1"/>
      <c r="R3" s="1"/>
      <c r="S3" s="1"/>
      <c r="T3" s="1"/>
      <c r="U3" s="1"/>
    </row>
    <row r="4" spans="1:21" ht="14.25" customHeight="1">
      <c r="A4" s="100" t="s">
        <v>180</v>
      </c>
      <c r="B4" s="101" t="s">
        <v>181</v>
      </c>
      <c r="C4" s="102" t="s">
        <v>182</v>
      </c>
      <c r="D4" s="103" t="s">
        <v>183</v>
      </c>
      <c r="E4" s="1"/>
      <c r="F4" s="1"/>
      <c r="G4" s="1"/>
      <c r="H4" s="1"/>
      <c r="I4" s="1"/>
      <c r="J4" s="1"/>
      <c r="K4" s="1"/>
      <c r="L4" s="1"/>
      <c r="M4" s="1"/>
      <c r="N4" s="1"/>
      <c r="O4" s="1"/>
      <c r="P4" s="1"/>
      <c r="Q4" s="1"/>
      <c r="R4" s="1"/>
      <c r="S4" s="1"/>
      <c r="T4" s="1"/>
      <c r="U4" s="1"/>
    </row>
    <row r="5" spans="1:21" ht="14.25" customHeight="1">
      <c r="A5" s="100" t="s">
        <v>184</v>
      </c>
      <c r="B5" s="104" t="s">
        <v>185</v>
      </c>
      <c r="C5" s="105" t="s">
        <v>186</v>
      </c>
      <c r="D5" s="106" t="s">
        <v>187</v>
      </c>
      <c r="E5" s="1"/>
      <c r="F5" s="1"/>
      <c r="G5" s="1"/>
      <c r="H5" s="1"/>
      <c r="I5" s="1"/>
      <c r="J5" s="1"/>
      <c r="K5" s="1"/>
      <c r="L5" s="1"/>
      <c r="M5" s="1"/>
      <c r="N5" s="1"/>
      <c r="O5" s="1"/>
      <c r="P5" s="1"/>
      <c r="Q5" s="1"/>
      <c r="R5" s="1"/>
      <c r="S5" s="1"/>
      <c r="T5" s="1"/>
      <c r="U5" s="1"/>
    </row>
    <row r="6" spans="1:21" ht="14.25" customHeight="1">
      <c r="A6" s="100" t="s">
        <v>155</v>
      </c>
      <c r="B6" s="107" t="s">
        <v>188</v>
      </c>
      <c r="C6" s="105" t="s">
        <v>189</v>
      </c>
      <c r="D6" s="106" t="s">
        <v>190</v>
      </c>
      <c r="E6" s="1"/>
      <c r="F6" s="1"/>
      <c r="G6" s="1"/>
      <c r="H6" s="1"/>
      <c r="I6" s="1"/>
      <c r="J6" s="1"/>
      <c r="K6" s="1"/>
      <c r="L6" s="1"/>
      <c r="M6" s="1"/>
      <c r="N6" s="1"/>
      <c r="O6" s="1"/>
      <c r="P6" s="1"/>
      <c r="Q6" s="1"/>
      <c r="R6" s="1"/>
      <c r="S6" s="1"/>
      <c r="T6" s="1"/>
      <c r="U6" s="1"/>
    </row>
    <row r="7" spans="1:21" ht="14.25" customHeight="1">
      <c r="A7" s="100" t="s">
        <v>191</v>
      </c>
      <c r="B7" s="108" t="s">
        <v>192</v>
      </c>
      <c r="C7" s="105" t="s">
        <v>193</v>
      </c>
      <c r="D7" s="106" t="s">
        <v>194</v>
      </c>
      <c r="E7" s="1"/>
      <c r="F7" s="1"/>
      <c r="G7" s="1"/>
      <c r="H7" s="1"/>
      <c r="I7" s="1"/>
      <c r="J7" s="1"/>
      <c r="K7" s="1"/>
      <c r="L7" s="1"/>
      <c r="M7" s="1"/>
      <c r="N7" s="1"/>
      <c r="O7" s="1"/>
      <c r="P7" s="1"/>
      <c r="Q7" s="1"/>
      <c r="R7" s="1"/>
      <c r="S7" s="1"/>
      <c r="T7" s="1"/>
      <c r="U7" s="1"/>
    </row>
    <row r="8" spans="1:21" ht="14.25" customHeight="1">
      <c r="A8" s="100" t="s">
        <v>195</v>
      </c>
      <c r="B8" s="109" t="s">
        <v>196</v>
      </c>
      <c r="C8" s="105" t="s">
        <v>197</v>
      </c>
      <c r="D8" s="106" t="s">
        <v>198</v>
      </c>
      <c r="E8" s="1"/>
      <c r="F8" s="1"/>
      <c r="G8" s="1"/>
      <c r="H8" s="1"/>
      <c r="I8" s="1"/>
      <c r="J8" s="1"/>
      <c r="K8" s="1"/>
      <c r="L8" s="1"/>
      <c r="M8" s="1"/>
      <c r="N8" s="1"/>
      <c r="O8" s="1"/>
      <c r="P8" s="1"/>
      <c r="Q8" s="1"/>
      <c r="R8" s="1"/>
      <c r="S8" s="1"/>
      <c r="T8" s="1"/>
      <c r="U8" s="1"/>
    </row>
    <row r="9" spans="1:21" ht="14.25" customHeight="1">
      <c r="A9" s="100"/>
      <c r="B9" s="100"/>
      <c r="C9" s="110"/>
      <c r="D9" s="110"/>
      <c r="E9" s="1"/>
      <c r="F9" s="1"/>
      <c r="G9" s="1"/>
      <c r="H9" s="1"/>
      <c r="I9" s="1"/>
      <c r="J9" s="1"/>
      <c r="K9" s="1"/>
      <c r="L9" s="1"/>
      <c r="M9" s="1"/>
      <c r="N9" s="1"/>
      <c r="O9" s="1"/>
      <c r="P9" s="1"/>
      <c r="Q9" s="1"/>
      <c r="R9" s="1"/>
      <c r="S9" s="1"/>
      <c r="T9" s="1"/>
      <c r="U9" s="1"/>
    </row>
    <row r="10" spans="1:21" ht="14.25" customHeight="1">
      <c r="A10" s="100"/>
      <c r="B10" s="111"/>
      <c r="C10" s="111"/>
      <c r="D10" s="111"/>
      <c r="E10" s="1"/>
      <c r="F10" s="1"/>
      <c r="G10" s="1"/>
      <c r="H10" s="1"/>
      <c r="I10" s="1"/>
      <c r="J10" s="1"/>
      <c r="K10" s="1"/>
      <c r="L10" s="1"/>
      <c r="M10" s="1"/>
      <c r="N10" s="1"/>
      <c r="O10" s="1"/>
      <c r="P10" s="1"/>
      <c r="Q10" s="1"/>
      <c r="R10" s="1"/>
      <c r="S10" s="1"/>
      <c r="T10" s="1"/>
      <c r="U10" s="1"/>
    </row>
    <row r="11" spans="1:21" ht="14.25" customHeight="1">
      <c r="A11" s="100"/>
      <c r="B11" s="100" t="s">
        <v>199</v>
      </c>
      <c r="C11" s="100" t="s">
        <v>200</v>
      </c>
      <c r="D11" s="100" t="s">
        <v>145</v>
      </c>
      <c r="E11" s="1"/>
      <c r="F11" s="1"/>
      <c r="G11" s="1"/>
      <c r="H11" s="1"/>
      <c r="I11" s="1"/>
      <c r="J11" s="1"/>
      <c r="K11" s="1"/>
      <c r="L11" s="1"/>
      <c r="M11" s="1"/>
      <c r="N11" s="1"/>
      <c r="O11" s="1"/>
      <c r="P11" s="1"/>
      <c r="Q11" s="1"/>
      <c r="R11" s="1"/>
      <c r="S11" s="1"/>
      <c r="T11" s="1"/>
      <c r="U11" s="1"/>
    </row>
    <row r="12" spans="1:21" ht="14.25" customHeight="1">
      <c r="A12" s="100"/>
      <c r="B12" s="100" t="s">
        <v>201</v>
      </c>
      <c r="C12" s="100" t="s">
        <v>202</v>
      </c>
      <c r="D12" s="100" t="s">
        <v>203</v>
      </c>
      <c r="E12" s="1"/>
      <c r="F12" s="1"/>
      <c r="G12" s="1"/>
      <c r="H12" s="1"/>
      <c r="I12" s="1"/>
      <c r="J12" s="1"/>
      <c r="K12" s="1"/>
      <c r="L12" s="1"/>
      <c r="M12" s="1"/>
      <c r="N12" s="1"/>
      <c r="O12" s="1"/>
      <c r="P12" s="1"/>
      <c r="Q12" s="1"/>
      <c r="R12" s="1"/>
      <c r="S12" s="1"/>
      <c r="T12" s="1"/>
      <c r="U12" s="1"/>
    </row>
    <row r="13" spans="1:21" ht="14.25" customHeight="1">
      <c r="A13" s="100"/>
      <c r="B13" s="100"/>
      <c r="C13" s="100" t="s">
        <v>204</v>
      </c>
      <c r="D13" s="100" t="s">
        <v>112</v>
      </c>
      <c r="E13" s="1"/>
      <c r="F13" s="1"/>
      <c r="G13" s="1"/>
      <c r="H13" s="1"/>
      <c r="I13" s="1"/>
      <c r="J13" s="1"/>
      <c r="K13" s="1"/>
      <c r="L13" s="1"/>
      <c r="M13" s="1"/>
      <c r="N13" s="1"/>
      <c r="O13" s="1"/>
      <c r="P13" s="1"/>
      <c r="Q13" s="1"/>
      <c r="R13" s="1"/>
      <c r="S13" s="1"/>
      <c r="T13" s="1"/>
      <c r="U13" s="1"/>
    </row>
    <row r="14" spans="1:21" ht="14.25" customHeight="1">
      <c r="A14" s="100"/>
      <c r="B14" s="100"/>
      <c r="C14" s="100" t="s">
        <v>205</v>
      </c>
      <c r="D14" s="100" t="s">
        <v>206</v>
      </c>
      <c r="E14" s="1"/>
      <c r="F14" s="1"/>
      <c r="G14" s="1"/>
      <c r="H14" s="1"/>
      <c r="I14" s="1"/>
      <c r="J14" s="1"/>
      <c r="K14" s="1"/>
      <c r="L14" s="1"/>
      <c r="M14" s="1"/>
      <c r="N14" s="1"/>
      <c r="O14" s="1"/>
      <c r="P14" s="1"/>
      <c r="Q14" s="1"/>
      <c r="R14" s="1"/>
      <c r="S14" s="1"/>
      <c r="T14" s="1"/>
      <c r="U14" s="1"/>
    </row>
    <row r="15" spans="1:21" ht="14.25" customHeight="1">
      <c r="A15" s="100"/>
      <c r="B15" s="100"/>
      <c r="C15" s="100" t="s">
        <v>207</v>
      </c>
      <c r="D15" s="100" t="s">
        <v>208</v>
      </c>
      <c r="E15" s="1"/>
      <c r="F15" s="1"/>
      <c r="G15" s="1"/>
      <c r="H15" s="1"/>
      <c r="I15" s="1"/>
      <c r="J15" s="1"/>
      <c r="K15" s="1"/>
      <c r="L15" s="1"/>
      <c r="M15" s="1"/>
      <c r="N15" s="1"/>
      <c r="O15" s="1"/>
      <c r="P15" s="1"/>
      <c r="Q15" s="1"/>
      <c r="R15" s="1"/>
      <c r="S15" s="1"/>
      <c r="T15" s="1"/>
      <c r="U15" s="1"/>
    </row>
    <row r="16" spans="1:21" ht="14.25" customHeight="1">
      <c r="A16" s="100"/>
      <c r="B16" s="100"/>
      <c r="C16" s="100"/>
      <c r="D16" s="100"/>
      <c r="E16" s="1"/>
      <c r="F16" s="1"/>
      <c r="G16" s="1"/>
      <c r="H16" s="1"/>
      <c r="I16" s="1"/>
      <c r="J16" s="1"/>
      <c r="K16" s="1"/>
      <c r="L16" s="1"/>
      <c r="M16" s="1"/>
      <c r="N16" s="1"/>
      <c r="O16" s="1"/>
    </row>
    <row r="17" spans="1:15" ht="14.25" customHeight="1">
      <c r="A17" s="100"/>
      <c r="B17" s="100"/>
      <c r="C17" s="100"/>
      <c r="D17" s="100"/>
      <c r="E17" s="1"/>
      <c r="F17" s="1"/>
      <c r="G17" s="1"/>
      <c r="H17" s="1"/>
      <c r="I17" s="1"/>
      <c r="J17" s="1"/>
      <c r="K17" s="1"/>
      <c r="L17" s="1"/>
      <c r="M17" s="1"/>
      <c r="N17" s="1"/>
      <c r="O17" s="1"/>
    </row>
    <row r="18" spans="1:15" ht="14.25" customHeight="1">
      <c r="A18" s="100"/>
      <c r="B18" s="1"/>
      <c r="C18" s="1"/>
      <c r="D18" s="1"/>
      <c r="E18" s="1"/>
      <c r="F18" s="1"/>
      <c r="G18" s="1"/>
      <c r="H18" s="1"/>
      <c r="I18" s="1"/>
      <c r="J18" s="1"/>
      <c r="K18" s="1"/>
      <c r="L18" s="1"/>
      <c r="M18" s="1"/>
      <c r="N18" s="1"/>
      <c r="O18" s="1"/>
    </row>
    <row r="19" spans="1:15" ht="14.25" customHeight="1">
      <c r="A19" s="100"/>
      <c r="B19" s="1"/>
      <c r="C19" s="1"/>
      <c r="D19" s="1"/>
      <c r="E19" s="1"/>
      <c r="F19" s="1"/>
      <c r="G19" s="1"/>
      <c r="H19" s="1"/>
      <c r="I19" s="1"/>
      <c r="J19" s="1"/>
      <c r="K19" s="1"/>
      <c r="L19" s="1"/>
      <c r="M19" s="1"/>
      <c r="N19" s="1"/>
      <c r="O19" s="1"/>
    </row>
    <row r="20" spans="1:15" ht="14.25" customHeight="1">
      <c r="A20" s="100"/>
      <c r="B20" s="1"/>
      <c r="C20" s="1"/>
      <c r="D20" s="1"/>
      <c r="E20" s="1"/>
      <c r="F20" s="1"/>
      <c r="G20" s="1"/>
      <c r="H20" s="1"/>
      <c r="I20" s="1"/>
      <c r="J20" s="1"/>
      <c r="K20" s="1"/>
      <c r="L20" s="1"/>
      <c r="M20" s="1"/>
      <c r="N20" s="1"/>
      <c r="O20" s="1"/>
    </row>
    <row r="21" spans="1:15" ht="14.25" customHeight="1">
      <c r="A21" s="100"/>
      <c r="B21" s="1"/>
      <c r="C21" s="1"/>
      <c r="D21" s="1"/>
      <c r="E21" s="1"/>
      <c r="F21" s="1"/>
      <c r="G21" s="1"/>
      <c r="H21" s="1"/>
      <c r="I21" s="1"/>
      <c r="J21" s="1"/>
      <c r="K21" s="1"/>
      <c r="L21" s="1"/>
      <c r="M21" s="1"/>
      <c r="N21" s="1"/>
      <c r="O21" s="1"/>
    </row>
    <row r="22" spans="1:15" ht="14.25" customHeight="1">
      <c r="A22" s="100"/>
      <c r="B22" s="100"/>
      <c r="C22" s="110"/>
      <c r="D22" s="110"/>
      <c r="E22" s="1"/>
      <c r="F22" s="1"/>
      <c r="G22" s="1"/>
      <c r="H22" s="1"/>
      <c r="I22" s="1"/>
      <c r="J22" s="1"/>
      <c r="K22" s="1"/>
      <c r="L22" s="1"/>
      <c r="M22" s="1"/>
      <c r="N22" s="1"/>
      <c r="O22" s="1"/>
    </row>
    <row r="23" spans="1:15" ht="14.25" customHeight="1">
      <c r="A23" s="100"/>
      <c r="B23" s="100"/>
      <c r="C23" s="110"/>
      <c r="D23" s="110"/>
      <c r="E23" s="1"/>
      <c r="F23" s="1"/>
      <c r="G23" s="1"/>
      <c r="H23" s="1"/>
      <c r="I23" s="1"/>
      <c r="J23" s="1"/>
      <c r="K23" s="1"/>
      <c r="L23" s="1"/>
      <c r="M23" s="1"/>
      <c r="N23" s="1"/>
      <c r="O23" s="1"/>
    </row>
    <row r="24" spans="1:15" ht="14.25" customHeight="1">
      <c r="A24" s="100"/>
      <c r="B24" s="100"/>
      <c r="C24" s="110"/>
      <c r="D24" s="110"/>
      <c r="E24" s="1"/>
      <c r="F24" s="1"/>
      <c r="G24" s="1"/>
      <c r="H24" s="1"/>
      <c r="I24" s="1"/>
      <c r="J24" s="1"/>
      <c r="K24" s="1"/>
      <c r="L24" s="1"/>
      <c r="M24" s="1"/>
      <c r="N24" s="1"/>
      <c r="O24" s="1"/>
    </row>
    <row r="25" spans="1:15" ht="14.25" customHeight="1">
      <c r="A25" s="100"/>
      <c r="B25" s="100"/>
      <c r="C25" s="110"/>
      <c r="D25" s="110"/>
      <c r="E25" s="1"/>
      <c r="F25" s="1"/>
      <c r="G25" s="1"/>
      <c r="H25" s="1"/>
      <c r="I25" s="1"/>
      <c r="J25" s="1"/>
      <c r="K25" s="1"/>
      <c r="L25" s="1"/>
      <c r="M25" s="1"/>
      <c r="N25" s="1"/>
      <c r="O25" s="1"/>
    </row>
    <row r="26" spans="1:15" ht="14.25" customHeight="1">
      <c r="A26" s="100"/>
      <c r="B26" s="100"/>
      <c r="C26" s="110"/>
      <c r="D26" s="110"/>
      <c r="E26" s="1"/>
      <c r="F26" s="1"/>
      <c r="G26" s="1"/>
      <c r="H26" s="1"/>
      <c r="I26" s="1"/>
      <c r="J26" s="1"/>
      <c r="K26" s="1"/>
      <c r="L26" s="1"/>
      <c r="M26" s="1"/>
      <c r="N26" s="1"/>
      <c r="O26" s="1"/>
    </row>
    <row r="27" spans="1:15" ht="14.25" customHeight="1">
      <c r="A27" s="100"/>
      <c r="B27" s="100"/>
      <c r="C27" s="110"/>
      <c r="D27" s="110"/>
      <c r="E27" s="1"/>
      <c r="F27" s="1"/>
      <c r="G27" s="1"/>
      <c r="H27" s="1"/>
      <c r="I27" s="1"/>
      <c r="J27" s="1"/>
      <c r="K27" s="1"/>
      <c r="L27" s="1"/>
      <c r="M27" s="1"/>
      <c r="N27" s="1"/>
      <c r="O27" s="1"/>
    </row>
    <row r="28" spans="1:15" ht="14.25" customHeight="1">
      <c r="A28" s="100"/>
      <c r="B28" s="100"/>
      <c r="C28" s="110"/>
      <c r="D28" s="110"/>
      <c r="E28" s="1"/>
      <c r="F28" s="1"/>
      <c r="G28" s="1"/>
      <c r="H28" s="1"/>
      <c r="I28" s="1"/>
      <c r="J28" s="1"/>
      <c r="K28" s="1"/>
      <c r="L28" s="1"/>
      <c r="M28" s="1"/>
      <c r="N28" s="1"/>
      <c r="O28" s="1"/>
    </row>
    <row r="29" spans="1:15" ht="14.25" customHeight="1">
      <c r="A29" s="100"/>
      <c r="B29" s="100"/>
      <c r="C29" s="110"/>
      <c r="D29" s="110"/>
      <c r="E29" s="1"/>
      <c r="F29" s="1"/>
      <c r="G29" s="1"/>
      <c r="H29" s="1"/>
      <c r="I29" s="1"/>
      <c r="J29" s="1"/>
      <c r="K29" s="1"/>
      <c r="L29" s="1"/>
      <c r="M29" s="1"/>
      <c r="N29" s="1"/>
      <c r="O29" s="1"/>
    </row>
    <row r="30" spans="1:15" ht="14.25" customHeight="1">
      <c r="A30" s="100"/>
      <c r="B30" s="100"/>
      <c r="C30" s="110"/>
      <c r="D30" s="110"/>
      <c r="E30" s="1"/>
      <c r="F30" s="1"/>
      <c r="G30" s="1"/>
      <c r="H30" s="1"/>
      <c r="I30" s="1"/>
      <c r="J30" s="1"/>
      <c r="K30" s="1"/>
      <c r="L30" s="1"/>
      <c r="M30" s="1"/>
      <c r="N30" s="1"/>
      <c r="O30" s="1"/>
    </row>
    <row r="31" spans="1:15" ht="14.25" customHeight="1">
      <c r="A31" s="100"/>
      <c r="B31" s="100"/>
      <c r="C31" s="110"/>
      <c r="D31" s="110"/>
      <c r="E31" s="1"/>
      <c r="F31" s="1"/>
      <c r="G31" s="1"/>
      <c r="H31" s="1"/>
      <c r="I31" s="1"/>
      <c r="J31" s="1"/>
      <c r="K31" s="1"/>
      <c r="L31" s="1"/>
      <c r="M31" s="1"/>
      <c r="N31" s="1"/>
      <c r="O31" s="1"/>
    </row>
    <row r="32" spans="1:15" ht="14.25" customHeight="1">
      <c r="A32" s="100"/>
      <c r="B32" s="100"/>
      <c r="C32" s="110"/>
      <c r="D32" s="110"/>
      <c r="E32" s="1"/>
      <c r="F32" s="1"/>
      <c r="G32" s="1"/>
      <c r="H32" s="1"/>
      <c r="I32" s="1"/>
      <c r="J32" s="1"/>
      <c r="K32" s="1"/>
      <c r="L32" s="1"/>
      <c r="M32" s="1"/>
      <c r="N32" s="1"/>
      <c r="O32" s="1"/>
    </row>
    <row r="33" spans="1:15" ht="14.25" customHeight="1">
      <c r="A33" s="100"/>
      <c r="B33" s="100"/>
      <c r="C33" s="110"/>
      <c r="D33" s="110"/>
      <c r="E33" s="1"/>
      <c r="F33" s="1"/>
      <c r="G33" s="1"/>
      <c r="H33" s="1"/>
      <c r="I33" s="1"/>
      <c r="J33" s="1"/>
      <c r="K33" s="1"/>
      <c r="L33" s="1"/>
      <c r="M33" s="1"/>
      <c r="N33" s="1"/>
      <c r="O33" s="1"/>
    </row>
    <row r="34" spans="1:15" ht="14.25" customHeight="1">
      <c r="A34" s="100"/>
      <c r="B34" s="100"/>
      <c r="C34" s="110"/>
      <c r="D34" s="110"/>
      <c r="E34" s="1"/>
      <c r="F34" s="1"/>
      <c r="G34" s="1"/>
      <c r="H34" s="1"/>
      <c r="I34" s="1"/>
      <c r="J34" s="1"/>
      <c r="K34" s="1"/>
      <c r="L34" s="1"/>
      <c r="M34" s="1"/>
      <c r="N34" s="1"/>
      <c r="O34" s="1"/>
    </row>
    <row r="35" spans="1:15" ht="14.25" customHeight="1">
      <c r="A35" s="100"/>
      <c r="B35" s="100"/>
      <c r="C35" s="110"/>
      <c r="D35" s="110"/>
      <c r="E35" s="1"/>
      <c r="F35" s="1"/>
      <c r="G35" s="1"/>
      <c r="H35" s="1"/>
      <c r="I35" s="1"/>
      <c r="J35" s="1"/>
      <c r="K35" s="1"/>
      <c r="L35" s="1"/>
      <c r="M35" s="1"/>
      <c r="N35" s="1"/>
      <c r="O35" s="1"/>
    </row>
    <row r="36" spans="1:15" ht="14.25" customHeight="1">
      <c r="A36" s="100"/>
      <c r="B36" s="100"/>
      <c r="C36" s="110"/>
      <c r="D36" s="110"/>
      <c r="E36" s="1"/>
      <c r="F36" s="1"/>
      <c r="G36" s="1"/>
      <c r="H36" s="1"/>
      <c r="I36" s="1"/>
      <c r="J36" s="1"/>
      <c r="K36" s="1"/>
      <c r="L36" s="1"/>
      <c r="M36" s="1"/>
      <c r="N36" s="1"/>
      <c r="O36" s="1"/>
    </row>
    <row r="37" spans="1:15" ht="14.25" customHeight="1">
      <c r="A37" s="100"/>
      <c r="B37" s="100"/>
      <c r="C37" s="110"/>
      <c r="D37" s="110"/>
      <c r="E37" s="1"/>
      <c r="F37" s="1"/>
      <c r="G37" s="1"/>
      <c r="H37" s="1"/>
      <c r="I37" s="1"/>
      <c r="J37" s="1"/>
      <c r="K37" s="1"/>
      <c r="L37" s="1"/>
      <c r="M37" s="1"/>
      <c r="N37" s="1"/>
      <c r="O37" s="1"/>
    </row>
    <row r="38" spans="1:15" ht="14.25" customHeight="1">
      <c r="A38" s="100"/>
      <c r="B38" s="100"/>
      <c r="C38" s="110"/>
      <c r="D38" s="110"/>
      <c r="E38" s="1"/>
      <c r="F38" s="1"/>
      <c r="G38" s="1"/>
      <c r="H38" s="1"/>
      <c r="I38" s="1"/>
      <c r="J38" s="1"/>
      <c r="K38" s="1"/>
      <c r="L38" s="1"/>
      <c r="M38" s="1"/>
      <c r="N38" s="1"/>
      <c r="O38" s="1"/>
    </row>
    <row r="39" spans="1:15" ht="14.25" customHeight="1">
      <c r="A39" s="100"/>
      <c r="B39" s="100"/>
      <c r="C39" s="110"/>
      <c r="D39" s="110"/>
      <c r="E39" s="1"/>
      <c r="F39" s="1"/>
      <c r="G39" s="1"/>
      <c r="H39" s="1"/>
      <c r="I39" s="1"/>
      <c r="J39" s="1"/>
      <c r="K39" s="1"/>
      <c r="L39" s="1"/>
      <c r="M39" s="1"/>
      <c r="N39" s="1"/>
      <c r="O39" s="1"/>
    </row>
    <row r="40" spans="1:15" ht="14.25" customHeight="1">
      <c r="A40" s="100"/>
      <c r="B40" s="100"/>
      <c r="C40" s="110"/>
      <c r="D40" s="110"/>
      <c r="E40" s="1"/>
      <c r="F40" s="1"/>
      <c r="G40" s="1"/>
      <c r="H40" s="1"/>
      <c r="I40" s="1"/>
      <c r="J40" s="1"/>
      <c r="K40" s="1"/>
      <c r="L40" s="1"/>
      <c r="M40" s="1"/>
      <c r="N40" s="1"/>
      <c r="O40" s="1"/>
    </row>
    <row r="41" spans="1:15" ht="14.25" customHeight="1">
      <c r="A41" s="100"/>
      <c r="B41" s="100"/>
      <c r="C41" s="110"/>
      <c r="D41" s="110"/>
      <c r="E41" s="1"/>
      <c r="F41" s="1"/>
      <c r="G41" s="1"/>
      <c r="H41" s="1"/>
      <c r="I41" s="1"/>
      <c r="J41" s="1"/>
      <c r="K41" s="1"/>
      <c r="L41" s="1"/>
      <c r="M41" s="1"/>
      <c r="N41" s="1"/>
      <c r="O41" s="1"/>
    </row>
    <row r="42" spans="1:15" ht="14.25" customHeight="1">
      <c r="A42" s="100"/>
      <c r="B42" s="100"/>
      <c r="C42" s="110"/>
      <c r="D42" s="110"/>
      <c r="E42" s="1"/>
      <c r="F42" s="1"/>
      <c r="G42" s="1"/>
      <c r="H42" s="1"/>
      <c r="I42" s="1"/>
      <c r="J42" s="1"/>
      <c r="K42" s="1"/>
      <c r="L42" s="1"/>
      <c r="M42" s="1"/>
      <c r="N42" s="1"/>
      <c r="O42" s="1"/>
    </row>
    <row r="43" spans="1:15" ht="14.25" customHeight="1">
      <c r="A43" s="100"/>
      <c r="B43" s="100"/>
      <c r="C43" s="110"/>
      <c r="D43" s="110"/>
      <c r="E43" s="1"/>
      <c r="F43" s="1"/>
      <c r="G43" s="1"/>
      <c r="H43" s="1"/>
      <c r="I43" s="1"/>
      <c r="J43" s="1"/>
      <c r="K43" s="1"/>
      <c r="L43" s="1"/>
      <c r="M43" s="1"/>
      <c r="N43" s="1"/>
      <c r="O43" s="1"/>
    </row>
    <row r="44" spans="1:15" ht="14.25" customHeight="1">
      <c r="A44" s="100"/>
      <c r="B44" s="100"/>
      <c r="C44" s="110"/>
      <c r="D44" s="110"/>
      <c r="E44" s="1"/>
      <c r="F44" s="1"/>
      <c r="G44" s="1"/>
      <c r="H44" s="1"/>
      <c r="I44" s="1"/>
      <c r="J44" s="1"/>
      <c r="K44" s="1"/>
      <c r="L44" s="1"/>
      <c r="M44" s="1"/>
      <c r="N44" s="1"/>
      <c r="O44" s="1"/>
    </row>
    <row r="45" spans="1:15" ht="14.25" customHeight="1">
      <c r="A45" s="100"/>
      <c r="B45" s="100"/>
      <c r="C45" s="110"/>
      <c r="D45" s="110"/>
      <c r="E45" s="1"/>
      <c r="F45" s="1"/>
      <c r="G45" s="1"/>
      <c r="H45" s="1"/>
      <c r="I45" s="1"/>
      <c r="J45" s="1"/>
      <c r="K45" s="1"/>
      <c r="L45" s="1"/>
      <c r="M45" s="1"/>
      <c r="N45" s="1"/>
      <c r="O45" s="1"/>
    </row>
    <row r="46" spans="1:15" ht="14.25" customHeight="1">
      <c r="A46" s="100"/>
      <c r="B46" s="100"/>
      <c r="C46" s="110"/>
      <c r="D46" s="110"/>
      <c r="E46" s="1"/>
      <c r="F46" s="1"/>
      <c r="G46" s="1"/>
      <c r="H46" s="1"/>
      <c r="I46" s="1"/>
      <c r="J46" s="1"/>
      <c r="K46" s="1"/>
      <c r="L46" s="1"/>
      <c r="M46" s="1"/>
      <c r="N46" s="1"/>
      <c r="O46" s="1"/>
    </row>
    <row r="47" spans="1:15" ht="14.25" customHeight="1">
      <c r="A47" s="100"/>
      <c r="B47" s="100"/>
      <c r="C47" s="110"/>
      <c r="D47" s="110"/>
      <c r="E47" s="1"/>
      <c r="F47" s="1"/>
      <c r="G47" s="1"/>
      <c r="H47" s="1"/>
      <c r="I47" s="1"/>
      <c r="J47" s="1"/>
      <c r="K47" s="1"/>
      <c r="L47" s="1"/>
      <c r="M47" s="1"/>
      <c r="N47" s="1"/>
      <c r="O47" s="1"/>
    </row>
    <row r="48" spans="1:15" ht="14.25" customHeight="1">
      <c r="A48" s="100"/>
      <c r="B48" s="100"/>
      <c r="C48" s="110"/>
      <c r="D48" s="110"/>
      <c r="E48" s="1"/>
      <c r="F48" s="1"/>
      <c r="G48" s="1"/>
      <c r="H48" s="1"/>
      <c r="I48" s="1"/>
      <c r="J48" s="1"/>
      <c r="K48" s="1"/>
      <c r="L48" s="1"/>
      <c r="M48" s="1"/>
      <c r="N48" s="1"/>
      <c r="O48" s="1"/>
    </row>
    <row r="49" spans="1:15" ht="14.25" customHeight="1">
      <c r="A49" s="100"/>
      <c r="B49" s="100"/>
      <c r="C49" s="110"/>
      <c r="D49" s="110"/>
      <c r="E49" s="1"/>
      <c r="F49" s="1"/>
      <c r="G49" s="1"/>
      <c r="H49" s="1"/>
      <c r="I49" s="1"/>
      <c r="J49" s="1"/>
      <c r="K49" s="1"/>
      <c r="L49" s="1"/>
      <c r="M49" s="1"/>
      <c r="N49" s="1"/>
      <c r="O49" s="1"/>
    </row>
    <row r="50" spans="1:15" ht="14.25" customHeight="1">
      <c r="A50" s="100"/>
      <c r="B50" s="100"/>
      <c r="C50" s="110"/>
      <c r="D50" s="110"/>
      <c r="E50" s="1"/>
      <c r="F50" s="1"/>
      <c r="G50" s="1"/>
      <c r="H50" s="1"/>
      <c r="I50" s="1"/>
      <c r="J50" s="1"/>
      <c r="K50" s="1"/>
      <c r="L50" s="1"/>
      <c r="M50" s="1"/>
      <c r="N50" s="1"/>
      <c r="O50" s="1"/>
    </row>
    <row r="51" spans="1:15" ht="14.25" customHeight="1">
      <c r="A51" s="100"/>
      <c r="B51" s="100"/>
      <c r="C51" s="110"/>
      <c r="D51" s="110"/>
      <c r="E51" s="1"/>
      <c r="F51" s="1"/>
      <c r="G51" s="1"/>
      <c r="H51" s="1"/>
      <c r="I51" s="1"/>
      <c r="J51" s="1"/>
      <c r="K51" s="1"/>
      <c r="L51" s="1"/>
      <c r="M51" s="1"/>
      <c r="N51" s="1"/>
      <c r="O51" s="1"/>
    </row>
    <row r="52" spans="1:15" ht="14.25" customHeight="1">
      <c r="A52" s="100"/>
      <c r="B52" s="112"/>
      <c r="C52" s="113"/>
      <c r="D52" s="113"/>
    </row>
    <row r="53" spans="1:15" ht="14.25" customHeight="1">
      <c r="A53" s="100"/>
      <c r="B53" s="112"/>
      <c r="C53" s="113"/>
      <c r="D53" s="113"/>
    </row>
    <row r="54" spans="1:15" ht="14.25" customHeight="1">
      <c r="A54" s="100"/>
      <c r="B54" s="112"/>
      <c r="C54" s="113"/>
      <c r="D54" s="113"/>
    </row>
    <row r="55" spans="1:15" ht="14.25" customHeight="1">
      <c r="A55" s="100"/>
      <c r="B55" s="112"/>
      <c r="C55" s="113"/>
      <c r="D55" s="113"/>
    </row>
    <row r="56" spans="1:15" ht="14.25" customHeight="1">
      <c r="A56" s="100"/>
      <c r="B56" s="112"/>
      <c r="C56" s="113"/>
      <c r="D56" s="113"/>
    </row>
    <row r="57" spans="1:15" ht="14.25" customHeight="1">
      <c r="A57" s="100"/>
      <c r="B57" s="112"/>
      <c r="C57" s="113"/>
      <c r="D57" s="113"/>
    </row>
    <row r="58" spans="1:15" ht="14.25" customHeight="1">
      <c r="A58" s="100"/>
      <c r="B58" s="112"/>
      <c r="C58" s="113"/>
      <c r="D58" s="113"/>
    </row>
    <row r="59" spans="1:15" ht="14.25" customHeight="1">
      <c r="A59" s="100"/>
      <c r="B59" s="112"/>
      <c r="C59" s="113"/>
      <c r="D59" s="113"/>
    </row>
    <row r="60" spans="1:15" ht="14.25" customHeight="1">
      <c r="A60" s="100"/>
      <c r="B60" s="112"/>
      <c r="C60" s="113"/>
      <c r="D60" s="113"/>
    </row>
    <row r="61" spans="1:15" ht="14.25" customHeight="1">
      <c r="A61" s="100"/>
      <c r="B61" s="112"/>
      <c r="C61" s="113"/>
      <c r="D61" s="113"/>
    </row>
    <row r="62" spans="1:15" ht="14.25" customHeight="1">
      <c r="A62" s="100"/>
      <c r="B62" s="112"/>
      <c r="C62" s="113"/>
      <c r="D62" s="113"/>
    </row>
    <row r="63" spans="1:15" ht="14.25" customHeight="1">
      <c r="A63" s="100"/>
      <c r="B63" s="112"/>
      <c r="C63" s="113"/>
      <c r="D63" s="113"/>
    </row>
    <row r="64" spans="1:15" ht="14.25" customHeight="1">
      <c r="A64" s="100"/>
      <c r="B64" s="112"/>
      <c r="C64" s="113"/>
      <c r="D64" s="113"/>
    </row>
    <row r="65" spans="1:4" ht="14.25" customHeight="1">
      <c r="A65" s="100"/>
      <c r="B65" s="112"/>
      <c r="C65" s="113"/>
      <c r="D65" s="113"/>
    </row>
    <row r="66" spans="1:4" ht="14.25" customHeight="1">
      <c r="A66" s="100"/>
      <c r="B66" s="112"/>
      <c r="C66" s="113"/>
      <c r="D66" s="113"/>
    </row>
    <row r="67" spans="1:4" ht="14.25" customHeight="1">
      <c r="A67" s="100"/>
      <c r="B67" s="112"/>
      <c r="C67" s="113"/>
      <c r="D67" s="113"/>
    </row>
    <row r="68" spans="1:4" ht="14.25" customHeight="1">
      <c r="A68" s="100"/>
      <c r="B68" s="112"/>
      <c r="C68" s="113"/>
      <c r="D68" s="113"/>
    </row>
    <row r="69" spans="1:4" ht="14.25" customHeight="1">
      <c r="A69" s="100"/>
      <c r="B69" s="112"/>
      <c r="C69" s="113"/>
      <c r="D69" s="113"/>
    </row>
    <row r="70" spans="1:4" ht="14.25" customHeight="1">
      <c r="A70" s="100"/>
      <c r="B70" s="112"/>
      <c r="C70" s="113"/>
      <c r="D70" s="113"/>
    </row>
    <row r="71" spans="1:4" ht="14.25" customHeight="1">
      <c r="A71" s="100"/>
      <c r="B71" s="112"/>
      <c r="C71" s="113"/>
      <c r="D71" s="113"/>
    </row>
    <row r="72" spans="1:4" ht="14.25" customHeight="1">
      <c r="A72" s="100"/>
      <c r="B72" s="112"/>
      <c r="C72" s="113"/>
      <c r="D72" s="113"/>
    </row>
    <row r="73" spans="1:4" ht="14.25" customHeight="1">
      <c r="A73" s="100"/>
      <c r="B73" s="112"/>
      <c r="C73" s="113"/>
      <c r="D73" s="113"/>
    </row>
    <row r="74" spans="1:4" ht="14.25" customHeight="1">
      <c r="A74" s="100"/>
      <c r="B74" s="112"/>
      <c r="C74" s="113"/>
      <c r="D74" s="113"/>
    </row>
    <row r="75" spans="1:4" ht="14.25" customHeight="1">
      <c r="A75" s="100"/>
      <c r="B75" s="112"/>
      <c r="C75" s="113"/>
      <c r="D75" s="113"/>
    </row>
    <row r="76" spans="1:4" ht="14.25" customHeight="1">
      <c r="A76" s="100"/>
      <c r="B76" s="112"/>
      <c r="C76" s="113"/>
      <c r="D76" s="113"/>
    </row>
    <row r="77" spans="1:4" ht="14.25" customHeight="1">
      <c r="A77" s="100"/>
      <c r="B77" s="112"/>
      <c r="C77" s="113"/>
      <c r="D77" s="113"/>
    </row>
    <row r="78" spans="1:4" ht="14.25" customHeight="1">
      <c r="A78" s="100"/>
      <c r="B78" s="112"/>
      <c r="C78" s="113"/>
      <c r="D78" s="113"/>
    </row>
    <row r="79" spans="1:4" ht="14.25" customHeight="1">
      <c r="A79" s="100"/>
      <c r="B79" s="112"/>
      <c r="C79" s="113"/>
      <c r="D79" s="113"/>
    </row>
    <row r="80" spans="1:4" ht="14.25" customHeight="1">
      <c r="A80" s="100"/>
      <c r="B80" s="112"/>
      <c r="C80" s="113"/>
      <c r="D80" s="113"/>
    </row>
    <row r="81" spans="1:4" ht="14.25" customHeight="1">
      <c r="A81" s="100"/>
      <c r="B81" s="112"/>
      <c r="C81" s="113"/>
      <c r="D81" s="113"/>
    </row>
    <row r="82" spans="1:4" ht="14.25" customHeight="1">
      <c r="A82" s="100"/>
      <c r="B82" s="112"/>
      <c r="C82" s="113"/>
      <c r="D82" s="113"/>
    </row>
    <row r="83" spans="1:4" ht="14.25" customHeight="1">
      <c r="A83" s="100"/>
      <c r="B83" s="112"/>
      <c r="C83" s="113"/>
      <c r="D83" s="113"/>
    </row>
    <row r="84" spans="1:4" ht="14.25" customHeight="1">
      <c r="A84" s="100"/>
      <c r="B84" s="112"/>
      <c r="C84" s="113"/>
      <c r="D84" s="113"/>
    </row>
    <row r="85" spans="1:4" ht="14.25" customHeight="1">
      <c r="A85" s="100"/>
      <c r="B85" s="112"/>
      <c r="C85" s="113"/>
      <c r="D85" s="113"/>
    </row>
    <row r="86" spans="1:4" ht="14.25" customHeight="1">
      <c r="A86" s="100"/>
      <c r="B86" s="112"/>
      <c r="C86" s="113"/>
      <c r="D86" s="113"/>
    </row>
    <row r="87" spans="1:4" ht="14.25" customHeight="1">
      <c r="A87" s="100"/>
      <c r="B87" s="112"/>
      <c r="C87" s="113"/>
      <c r="D87" s="113"/>
    </row>
    <row r="88" spans="1:4" ht="14.25" customHeight="1">
      <c r="A88" s="100"/>
      <c r="B88" s="112"/>
      <c r="C88" s="113"/>
      <c r="D88" s="113"/>
    </row>
    <row r="89" spans="1:4" ht="14.25" customHeight="1">
      <c r="A89" s="100"/>
      <c r="B89" s="112"/>
      <c r="C89" s="113"/>
      <c r="D89" s="113"/>
    </row>
    <row r="90" spans="1:4" ht="14.25" customHeight="1">
      <c r="A90" s="100"/>
      <c r="B90" s="112"/>
      <c r="C90" s="113"/>
      <c r="D90" s="113"/>
    </row>
    <row r="91" spans="1:4" ht="14.25" customHeight="1">
      <c r="A91" s="100"/>
      <c r="B91" s="112"/>
      <c r="C91" s="113"/>
      <c r="D91" s="113"/>
    </row>
    <row r="92" spans="1:4" ht="14.25" customHeight="1">
      <c r="A92" s="100"/>
      <c r="B92" s="112"/>
      <c r="C92" s="113"/>
      <c r="D92" s="113"/>
    </row>
    <row r="93" spans="1:4" ht="14.25" customHeight="1">
      <c r="A93" s="100"/>
      <c r="B93" s="112"/>
      <c r="C93" s="113"/>
      <c r="D93" s="113"/>
    </row>
    <row r="94" spans="1:4" ht="14.25" customHeight="1">
      <c r="A94" s="100"/>
      <c r="B94" s="112"/>
      <c r="C94" s="113"/>
      <c r="D94" s="113"/>
    </row>
    <row r="95" spans="1:4" ht="14.25" customHeight="1">
      <c r="A95" s="100"/>
      <c r="B95" s="112"/>
      <c r="C95" s="113"/>
      <c r="D95" s="113"/>
    </row>
    <row r="96" spans="1:4" ht="14.25" customHeight="1">
      <c r="A96" s="100"/>
      <c r="B96" s="112"/>
      <c r="C96" s="113"/>
      <c r="D96" s="113"/>
    </row>
    <row r="97" spans="1:4" ht="14.25" customHeight="1">
      <c r="A97" s="100"/>
      <c r="B97" s="112"/>
      <c r="C97" s="113"/>
      <c r="D97" s="113"/>
    </row>
    <row r="98" spans="1:4" ht="14.25" customHeight="1">
      <c r="A98" s="100"/>
      <c r="B98" s="112"/>
      <c r="C98" s="113"/>
      <c r="D98" s="113"/>
    </row>
    <row r="99" spans="1:4" ht="14.25" customHeight="1">
      <c r="A99" s="100"/>
      <c r="B99" s="112"/>
      <c r="C99" s="113"/>
      <c r="D99" s="113"/>
    </row>
    <row r="100" spans="1:4" ht="14.25" customHeight="1">
      <c r="A100" s="100"/>
      <c r="B100" s="112"/>
      <c r="C100" s="113"/>
      <c r="D100" s="113"/>
    </row>
    <row r="101" spans="1:4" ht="14.25" customHeight="1">
      <c r="A101" s="100"/>
      <c r="B101" s="112"/>
      <c r="C101" s="113"/>
      <c r="D101" s="113"/>
    </row>
    <row r="102" spans="1:4" ht="14.25" customHeight="1">
      <c r="A102" s="100"/>
      <c r="B102" s="112"/>
      <c r="C102" s="113"/>
      <c r="D102" s="113"/>
    </row>
    <row r="103" spans="1:4" ht="14.25" customHeight="1">
      <c r="A103" s="100"/>
      <c r="B103" s="112"/>
      <c r="C103" s="113"/>
      <c r="D103" s="113"/>
    </row>
    <row r="104" spans="1:4" ht="14.25" customHeight="1">
      <c r="A104" s="100"/>
      <c r="B104" s="112"/>
      <c r="C104" s="113"/>
      <c r="D104" s="113"/>
    </row>
    <row r="105" spans="1:4" ht="14.25" customHeight="1">
      <c r="A105" s="100"/>
      <c r="B105" s="112"/>
      <c r="C105" s="113"/>
      <c r="D105" s="113"/>
    </row>
    <row r="106" spans="1:4" ht="14.25" customHeight="1">
      <c r="A106" s="100"/>
      <c r="B106" s="112"/>
      <c r="C106" s="113"/>
      <c r="D106" s="113"/>
    </row>
    <row r="107" spans="1:4" ht="14.25" customHeight="1">
      <c r="A107" s="100"/>
      <c r="B107" s="112"/>
      <c r="C107" s="113"/>
      <c r="D107" s="113"/>
    </row>
    <row r="108" spans="1:4" ht="14.25" customHeight="1">
      <c r="A108" s="100"/>
      <c r="B108" s="112"/>
      <c r="C108" s="113"/>
      <c r="D108" s="113"/>
    </row>
    <row r="109" spans="1:4" ht="14.25" customHeight="1">
      <c r="A109" s="100"/>
      <c r="B109" s="112"/>
      <c r="C109" s="113"/>
      <c r="D109" s="113"/>
    </row>
    <row r="110" spans="1:4" ht="14.25" customHeight="1">
      <c r="A110" s="100"/>
      <c r="B110" s="112"/>
      <c r="C110" s="113"/>
      <c r="D110" s="113"/>
    </row>
    <row r="111" spans="1:4" ht="14.25" customHeight="1">
      <c r="A111" s="100"/>
      <c r="B111" s="112"/>
      <c r="C111" s="113"/>
      <c r="D111" s="113"/>
    </row>
    <row r="112" spans="1:4" ht="14.25" customHeight="1">
      <c r="A112" s="100"/>
      <c r="B112" s="112"/>
      <c r="C112" s="113"/>
      <c r="D112" s="113"/>
    </row>
    <row r="113" spans="1:4" ht="14.25" customHeight="1">
      <c r="A113" s="100"/>
      <c r="B113" s="112"/>
      <c r="C113" s="113"/>
      <c r="D113" s="113"/>
    </row>
    <row r="114" spans="1:4" ht="14.25" customHeight="1">
      <c r="A114" s="100"/>
      <c r="B114" s="112"/>
      <c r="C114" s="113"/>
      <c r="D114" s="113"/>
    </row>
    <row r="115" spans="1:4" ht="14.25" customHeight="1">
      <c r="A115" s="100"/>
      <c r="B115" s="112"/>
      <c r="C115" s="113"/>
      <c r="D115" s="113"/>
    </row>
    <row r="116" spans="1:4" ht="14.25" customHeight="1">
      <c r="A116" s="100"/>
      <c r="B116" s="112"/>
      <c r="C116" s="113"/>
      <c r="D116" s="113"/>
    </row>
    <row r="117" spans="1:4" ht="14.25" customHeight="1">
      <c r="A117" s="100"/>
      <c r="B117" s="112"/>
      <c r="C117" s="113"/>
      <c r="D117" s="113"/>
    </row>
    <row r="118" spans="1:4" ht="14.25" customHeight="1">
      <c r="A118" s="100"/>
      <c r="B118" s="112"/>
      <c r="C118" s="113"/>
      <c r="D118" s="113"/>
    </row>
    <row r="119" spans="1:4" ht="14.25" customHeight="1">
      <c r="A119" s="100"/>
      <c r="B119" s="112"/>
      <c r="C119" s="113"/>
      <c r="D119" s="113"/>
    </row>
    <row r="120" spans="1:4" ht="14.25" customHeight="1">
      <c r="A120" s="100"/>
      <c r="B120" s="112"/>
      <c r="C120" s="113"/>
      <c r="D120" s="113"/>
    </row>
    <row r="121" spans="1:4" ht="14.25" customHeight="1">
      <c r="A121" s="100"/>
      <c r="B121" s="112"/>
      <c r="C121" s="113"/>
      <c r="D121" s="113"/>
    </row>
    <row r="122" spans="1:4" ht="14.25" customHeight="1">
      <c r="A122" s="100"/>
      <c r="B122" s="112"/>
      <c r="C122" s="113"/>
      <c r="D122" s="113"/>
    </row>
    <row r="123" spans="1:4" ht="14.25" customHeight="1">
      <c r="A123" s="100"/>
      <c r="B123" s="112"/>
      <c r="C123" s="113"/>
      <c r="D123" s="113"/>
    </row>
    <row r="124" spans="1:4" ht="14.25" customHeight="1">
      <c r="A124" s="100"/>
      <c r="B124" s="112"/>
      <c r="C124" s="113"/>
      <c r="D124" s="113"/>
    </row>
    <row r="125" spans="1:4" ht="14.25" customHeight="1">
      <c r="A125" s="100"/>
      <c r="B125" s="112"/>
      <c r="C125" s="113"/>
      <c r="D125" s="113"/>
    </row>
    <row r="126" spans="1:4" ht="14.25" customHeight="1">
      <c r="A126" s="100"/>
      <c r="B126" s="112"/>
      <c r="C126" s="113"/>
      <c r="D126" s="113"/>
    </row>
    <row r="127" spans="1:4" ht="14.25" customHeight="1">
      <c r="A127" s="100"/>
      <c r="B127" s="112"/>
      <c r="C127" s="113"/>
      <c r="D127" s="113"/>
    </row>
    <row r="128" spans="1:4" ht="14.25" customHeight="1">
      <c r="A128" s="100"/>
      <c r="B128" s="112"/>
      <c r="C128" s="113"/>
      <c r="D128" s="113"/>
    </row>
    <row r="129" spans="1:4" ht="14.25" customHeight="1">
      <c r="A129" s="100"/>
      <c r="B129" s="112"/>
      <c r="C129" s="113"/>
      <c r="D129" s="113"/>
    </row>
    <row r="130" spans="1:4" ht="14.25" customHeight="1">
      <c r="A130" s="100"/>
      <c r="B130" s="112"/>
      <c r="C130" s="113"/>
      <c r="D130" s="113"/>
    </row>
    <row r="131" spans="1:4" ht="14.25" customHeight="1">
      <c r="A131" s="100"/>
      <c r="B131" s="112"/>
      <c r="C131" s="113"/>
      <c r="D131" s="113"/>
    </row>
    <row r="132" spans="1:4" ht="14.25" customHeight="1">
      <c r="A132" s="100"/>
      <c r="B132" s="112"/>
      <c r="C132" s="113"/>
      <c r="D132" s="113"/>
    </row>
    <row r="133" spans="1:4" ht="14.25" customHeight="1">
      <c r="A133" s="100"/>
      <c r="B133" s="112"/>
      <c r="C133" s="113"/>
      <c r="D133" s="113"/>
    </row>
    <row r="134" spans="1:4" ht="14.25" customHeight="1">
      <c r="A134" s="100"/>
      <c r="B134" s="112"/>
      <c r="C134" s="113"/>
      <c r="D134" s="113"/>
    </row>
    <row r="135" spans="1:4" ht="14.25" customHeight="1">
      <c r="A135" s="100"/>
      <c r="B135" s="112"/>
      <c r="C135" s="113"/>
      <c r="D135" s="113"/>
    </row>
    <row r="136" spans="1:4" ht="14.25" customHeight="1">
      <c r="A136" s="100"/>
      <c r="B136" s="112"/>
      <c r="C136" s="113"/>
      <c r="D136" s="113"/>
    </row>
    <row r="137" spans="1:4" ht="14.25" customHeight="1">
      <c r="A137" s="100"/>
      <c r="B137" s="112"/>
      <c r="C137" s="113"/>
      <c r="D137" s="113"/>
    </row>
    <row r="138" spans="1:4" ht="14.25" customHeight="1">
      <c r="A138" s="100"/>
      <c r="B138" s="112"/>
      <c r="C138" s="113"/>
      <c r="D138" s="113"/>
    </row>
    <row r="139" spans="1:4" ht="14.25" customHeight="1">
      <c r="A139" s="100"/>
      <c r="B139" s="112"/>
      <c r="C139" s="113"/>
      <c r="D139" s="113"/>
    </row>
    <row r="140" spans="1:4" ht="14.25" customHeight="1">
      <c r="A140" s="100"/>
      <c r="B140" s="112"/>
      <c r="C140" s="113"/>
      <c r="D140" s="113"/>
    </row>
    <row r="141" spans="1:4" ht="14.25" customHeight="1">
      <c r="A141" s="100"/>
      <c r="B141" s="112"/>
      <c r="C141" s="113"/>
      <c r="D141" s="113"/>
    </row>
    <row r="142" spans="1:4" ht="14.25" customHeight="1">
      <c r="A142" s="100"/>
      <c r="B142" s="112"/>
      <c r="C142" s="113"/>
      <c r="D142" s="113"/>
    </row>
    <row r="143" spans="1:4" ht="14.25" customHeight="1">
      <c r="A143" s="100"/>
      <c r="B143" s="112"/>
      <c r="C143" s="113"/>
      <c r="D143" s="113"/>
    </row>
    <row r="144" spans="1:4" ht="14.25" customHeight="1">
      <c r="A144" s="100"/>
      <c r="B144" s="112"/>
      <c r="C144" s="113"/>
      <c r="D144" s="113"/>
    </row>
    <row r="145" spans="1:4" ht="14.25" customHeight="1">
      <c r="A145" s="100"/>
      <c r="B145" s="112"/>
      <c r="C145" s="113"/>
      <c r="D145" s="113"/>
    </row>
    <row r="146" spans="1:4" ht="14.25" customHeight="1">
      <c r="A146" s="100"/>
      <c r="B146" s="112"/>
      <c r="C146" s="113"/>
      <c r="D146" s="113"/>
    </row>
    <row r="147" spans="1:4" ht="14.25" customHeight="1">
      <c r="A147" s="100"/>
      <c r="B147" s="112"/>
      <c r="C147" s="113"/>
      <c r="D147" s="113"/>
    </row>
    <row r="148" spans="1:4" ht="14.25" customHeight="1">
      <c r="A148" s="100"/>
      <c r="B148" s="112"/>
      <c r="C148" s="113"/>
      <c r="D148" s="113"/>
    </row>
    <row r="149" spans="1:4" ht="14.25" customHeight="1">
      <c r="A149" s="100"/>
      <c r="B149" s="112"/>
      <c r="C149" s="113"/>
      <c r="D149" s="113"/>
    </row>
    <row r="150" spans="1:4" ht="14.25" customHeight="1">
      <c r="A150" s="100"/>
      <c r="B150" s="112"/>
      <c r="C150" s="113"/>
      <c r="D150" s="113"/>
    </row>
    <row r="151" spans="1:4" ht="14.25" customHeight="1">
      <c r="A151" s="100"/>
      <c r="B151" s="112"/>
      <c r="C151" s="113"/>
      <c r="D151" s="113"/>
    </row>
    <row r="152" spans="1:4" ht="14.25" customHeight="1">
      <c r="A152" s="100"/>
      <c r="B152" s="112"/>
      <c r="C152" s="113"/>
      <c r="D152" s="113"/>
    </row>
    <row r="153" spans="1:4" ht="14.25" customHeight="1">
      <c r="A153" s="100"/>
      <c r="B153" s="112"/>
      <c r="C153" s="113"/>
      <c r="D153" s="113"/>
    </row>
    <row r="154" spans="1:4" ht="14.25" customHeight="1">
      <c r="A154" s="100"/>
      <c r="B154" s="112"/>
      <c r="C154" s="113"/>
      <c r="D154" s="113"/>
    </row>
    <row r="155" spans="1:4" ht="14.25" customHeight="1">
      <c r="A155" s="100"/>
      <c r="B155" s="112"/>
      <c r="C155" s="113"/>
      <c r="D155" s="113"/>
    </row>
    <row r="156" spans="1:4" ht="14.25" customHeight="1">
      <c r="A156" s="100"/>
      <c r="B156" s="112"/>
      <c r="C156" s="113"/>
      <c r="D156" s="113"/>
    </row>
    <row r="157" spans="1:4" ht="14.25" customHeight="1">
      <c r="A157" s="100"/>
      <c r="B157" s="112"/>
      <c r="C157" s="113"/>
      <c r="D157" s="113"/>
    </row>
    <row r="158" spans="1:4" ht="14.25" customHeight="1">
      <c r="A158" s="100"/>
      <c r="B158" s="112"/>
      <c r="C158" s="113"/>
      <c r="D158" s="113"/>
    </row>
    <row r="159" spans="1:4" ht="14.25" customHeight="1">
      <c r="A159" s="100"/>
      <c r="B159" s="112"/>
      <c r="C159" s="113"/>
      <c r="D159" s="113"/>
    </row>
    <row r="160" spans="1:4" ht="14.25" customHeight="1">
      <c r="A160" s="100"/>
      <c r="B160" s="112"/>
      <c r="C160" s="113"/>
      <c r="D160" s="113"/>
    </row>
    <row r="161" spans="1:4" ht="14.25" customHeight="1">
      <c r="A161" s="100"/>
      <c r="B161" s="112"/>
      <c r="C161" s="113"/>
      <c r="D161" s="113"/>
    </row>
    <row r="162" spans="1:4" ht="14.25" customHeight="1">
      <c r="A162" s="100"/>
      <c r="B162" s="112"/>
      <c r="C162" s="113"/>
      <c r="D162" s="113"/>
    </row>
    <row r="163" spans="1:4" ht="14.25" customHeight="1">
      <c r="A163" s="100"/>
      <c r="B163" s="112"/>
      <c r="C163" s="113"/>
      <c r="D163" s="113"/>
    </row>
    <row r="164" spans="1:4" ht="14.25" customHeight="1">
      <c r="A164" s="100"/>
      <c r="B164" s="112"/>
      <c r="C164" s="113"/>
      <c r="D164" s="113"/>
    </row>
    <row r="165" spans="1:4" ht="14.25" customHeight="1">
      <c r="A165" s="100"/>
      <c r="B165" s="112"/>
      <c r="C165" s="113"/>
      <c r="D165" s="113"/>
    </row>
    <row r="166" spans="1:4" ht="14.25" customHeight="1">
      <c r="A166" s="100"/>
      <c r="B166" s="112"/>
      <c r="C166" s="113"/>
      <c r="D166" s="113"/>
    </row>
    <row r="167" spans="1:4" ht="14.25" customHeight="1">
      <c r="A167" s="100"/>
      <c r="B167" s="112"/>
      <c r="C167" s="113"/>
      <c r="D167" s="113"/>
    </row>
    <row r="168" spans="1:4" ht="14.25" customHeight="1">
      <c r="A168" s="100"/>
      <c r="B168" s="112"/>
      <c r="C168" s="113"/>
      <c r="D168" s="113"/>
    </row>
    <row r="169" spans="1:4" ht="14.25" customHeight="1">
      <c r="A169" s="100"/>
      <c r="B169" s="112"/>
      <c r="C169" s="113"/>
      <c r="D169" s="113"/>
    </row>
    <row r="170" spans="1:4" ht="14.25" customHeight="1">
      <c r="A170" s="100"/>
      <c r="B170" s="112"/>
      <c r="C170" s="113"/>
      <c r="D170" s="113"/>
    </row>
    <row r="171" spans="1:4" ht="14.25" customHeight="1">
      <c r="A171" s="100"/>
      <c r="B171" s="112"/>
      <c r="C171" s="113"/>
      <c r="D171" s="113"/>
    </row>
    <row r="172" spans="1:4" ht="14.25" customHeight="1">
      <c r="A172" s="100"/>
      <c r="B172" s="112"/>
      <c r="C172" s="113"/>
      <c r="D172" s="113"/>
    </row>
    <row r="173" spans="1:4" ht="14.25" customHeight="1">
      <c r="A173" s="100"/>
      <c r="B173" s="112"/>
      <c r="C173" s="113"/>
      <c r="D173" s="113"/>
    </row>
    <row r="174" spans="1:4" ht="14.25" customHeight="1">
      <c r="A174" s="100"/>
      <c r="B174" s="112"/>
      <c r="C174" s="113"/>
      <c r="D174" s="113"/>
    </row>
    <row r="175" spans="1:4" ht="14.25" customHeight="1">
      <c r="A175" s="100"/>
      <c r="B175" s="112"/>
      <c r="C175" s="113"/>
      <c r="D175" s="113"/>
    </row>
    <row r="176" spans="1:4" ht="14.25" customHeight="1">
      <c r="A176" s="100"/>
      <c r="B176" s="112"/>
      <c r="C176" s="113"/>
      <c r="D176" s="113"/>
    </row>
    <row r="177" spans="1:4" ht="14.25" customHeight="1">
      <c r="A177" s="100"/>
      <c r="B177" s="112"/>
      <c r="C177" s="113"/>
      <c r="D177" s="113"/>
    </row>
    <row r="178" spans="1:4" ht="14.25" customHeight="1">
      <c r="A178" s="100"/>
      <c r="B178" s="112"/>
      <c r="C178" s="113"/>
      <c r="D178" s="113"/>
    </row>
    <row r="179" spans="1:4" ht="14.25" customHeight="1">
      <c r="A179" s="100"/>
      <c r="B179" s="112"/>
      <c r="C179" s="113"/>
      <c r="D179" s="113"/>
    </row>
    <row r="180" spans="1:4" ht="14.25" customHeight="1">
      <c r="A180" s="100"/>
      <c r="B180" s="112"/>
      <c r="C180" s="113"/>
      <c r="D180" s="113"/>
    </row>
    <row r="181" spans="1:4" ht="14.25" customHeight="1">
      <c r="A181" s="100"/>
      <c r="B181" s="112"/>
      <c r="C181" s="113"/>
      <c r="D181" s="113"/>
    </row>
    <row r="182" spans="1:4" ht="14.25" customHeight="1">
      <c r="A182" s="100"/>
      <c r="B182" s="112"/>
      <c r="C182" s="113"/>
      <c r="D182" s="113"/>
    </row>
    <row r="183" spans="1:4" ht="14.25" customHeight="1">
      <c r="A183" s="100"/>
      <c r="B183" s="112"/>
      <c r="C183" s="113"/>
      <c r="D183" s="113"/>
    </row>
    <row r="184" spans="1:4" ht="14.25" customHeight="1">
      <c r="A184" s="100"/>
      <c r="B184" s="112"/>
      <c r="C184" s="113"/>
      <c r="D184" s="113"/>
    </row>
    <row r="185" spans="1:4" ht="14.25" customHeight="1">
      <c r="A185" s="100"/>
      <c r="B185" s="112"/>
      <c r="C185" s="113"/>
      <c r="D185" s="113"/>
    </row>
    <row r="186" spans="1:4" ht="14.25" customHeight="1">
      <c r="A186" s="100"/>
      <c r="B186" s="112"/>
      <c r="C186" s="113"/>
      <c r="D186" s="113"/>
    </row>
    <row r="187" spans="1:4" ht="14.25" customHeight="1">
      <c r="A187" s="100"/>
      <c r="B187" s="112"/>
      <c r="C187" s="113"/>
      <c r="D187" s="113"/>
    </row>
    <row r="188" spans="1:4" ht="14.25" customHeight="1">
      <c r="A188" s="100"/>
      <c r="B188" s="112"/>
      <c r="C188" s="113"/>
      <c r="D188" s="113"/>
    </row>
    <row r="189" spans="1:4" ht="14.25" customHeight="1">
      <c r="A189" s="100"/>
      <c r="B189" s="112"/>
      <c r="C189" s="113"/>
      <c r="D189" s="113"/>
    </row>
    <row r="190" spans="1:4" ht="14.25" customHeight="1">
      <c r="A190" s="100"/>
      <c r="B190" s="112"/>
      <c r="C190" s="113"/>
      <c r="D190" s="113"/>
    </row>
    <row r="191" spans="1:4" ht="14.25" customHeight="1">
      <c r="A191" s="100"/>
      <c r="B191" s="112"/>
      <c r="C191" s="113"/>
      <c r="D191" s="113"/>
    </row>
    <row r="192" spans="1:4" ht="14.25" customHeight="1">
      <c r="A192" s="100"/>
      <c r="B192" s="112"/>
      <c r="C192" s="113"/>
      <c r="D192" s="113"/>
    </row>
    <row r="193" spans="1:4" ht="14.25" customHeight="1">
      <c r="A193" s="100"/>
      <c r="B193" s="112"/>
      <c r="C193" s="113"/>
      <c r="D193" s="113"/>
    </row>
    <row r="194" spans="1:4" ht="14.25" customHeight="1">
      <c r="A194" s="100"/>
      <c r="B194" s="112"/>
      <c r="C194" s="113"/>
      <c r="D194" s="113"/>
    </row>
    <row r="195" spans="1:4" ht="14.25" customHeight="1">
      <c r="A195" s="100"/>
      <c r="B195" s="112"/>
      <c r="C195" s="113"/>
      <c r="D195" s="113"/>
    </row>
    <row r="196" spans="1:4" ht="14.25" customHeight="1">
      <c r="A196" s="100"/>
      <c r="B196" s="112"/>
      <c r="C196" s="113"/>
      <c r="D196" s="113"/>
    </row>
    <row r="197" spans="1:4" ht="14.25" customHeight="1">
      <c r="A197" s="100"/>
      <c r="B197" s="112"/>
      <c r="C197" s="113"/>
      <c r="D197" s="113"/>
    </row>
    <row r="198" spans="1:4" ht="14.25" customHeight="1">
      <c r="A198" s="100"/>
      <c r="B198" s="112"/>
      <c r="C198" s="113"/>
      <c r="D198" s="113"/>
    </row>
    <row r="199" spans="1:4" ht="14.25" customHeight="1">
      <c r="A199" s="100"/>
      <c r="B199" s="112"/>
      <c r="C199" s="113"/>
      <c r="D199" s="113"/>
    </row>
    <row r="200" spans="1:4" ht="14.25" customHeight="1">
      <c r="A200" s="100"/>
      <c r="B200" s="112"/>
      <c r="C200" s="113"/>
      <c r="D200" s="113"/>
    </row>
    <row r="201" spans="1:4" ht="14.25" customHeight="1">
      <c r="A201" s="100"/>
      <c r="B201" s="112"/>
      <c r="C201" s="113"/>
      <c r="D201" s="113"/>
    </row>
    <row r="202" spans="1:4" ht="14.25" customHeight="1">
      <c r="A202" s="100"/>
      <c r="B202" s="112"/>
      <c r="C202" s="113"/>
      <c r="D202" s="113"/>
    </row>
    <row r="203" spans="1:4" ht="14.25" customHeight="1">
      <c r="A203" s="100"/>
      <c r="B203" s="112"/>
      <c r="C203" s="113"/>
      <c r="D203" s="113"/>
    </row>
    <row r="204" spans="1:4" ht="14.25" customHeight="1">
      <c r="A204" s="100"/>
      <c r="B204" s="112"/>
      <c r="C204" s="113"/>
      <c r="D204" s="113"/>
    </row>
    <row r="205" spans="1:4" ht="14.25" customHeight="1">
      <c r="A205" s="100"/>
      <c r="B205" s="112"/>
      <c r="C205" s="113"/>
      <c r="D205" s="113"/>
    </row>
    <row r="206" spans="1:4" ht="14.25" customHeight="1">
      <c r="A206" s="100"/>
      <c r="B206" s="112"/>
      <c r="C206" s="113"/>
      <c r="D206" s="113"/>
    </row>
    <row r="207" spans="1:4" ht="14.25" customHeight="1">
      <c r="A207" s="100"/>
      <c r="B207" s="112"/>
      <c r="C207" s="113"/>
      <c r="D207" s="113"/>
    </row>
    <row r="208" spans="1:4" ht="14.25" customHeight="1">
      <c r="A208" s="1"/>
      <c r="B208" s="112"/>
      <c r="C208" s="112"/>
      <c r="D208" s="112"/>
    </row>
    <row r="209" spans="1:8" ht="14.25" customHeight="1">
      <c r="A209" s="1"/>
      <c r="B209" s="114" t="s">
        <v>209</v>
      </c>
      <c r="C209" s="114" t="s">
        <v>210</v>
      </c>
      <c r="D209" s="115" t="s">
        <v>209</v>
      </c>
      <c r="E209" s="115" t="s">
        <v>210</v>
      </c>
    </row>
    <row r="210" spans="1:8" ht="14.25" customHeight="1">
      <c r="A210" s="1"/>
      <c r="B210" s="116" t="s">
        <v>211</v>
      </c>
      <c r="C210" s="116" t="s">
        <v>212</v>
      </c>
      <c r="D210" s="117" t="s">
        <v>211</v>
      </c>
      <c r="F210" s="117" t="str">
        <f t="shared" ref="F210:F221" si="0">IF(NOT(ISBLANK(D210)),D210,IF(NOT(ISBLANK(E210)),"     "&amp;E210,FALSE))</f>
        <v>Afectación Económica o presupuestal</v>
      </c>
      <c r="G210" s="117" t="s">
        <v>211</v>
      </c>
      <c r="H210" s="117" t="str">
        <f ca="1">IF(NOT(ISERROR(MATCH(G210,ANCHORARRAY(B221),0))),F223&amp;"Por favor no seleccionar los criterios de impacto",G210)</f>
        <v>Afectación Económica o presupuestal</v>
      </c>
    </row>
    <row r="211" spans="1:8" ht="14.25" customHeight="1">
      <c r="A211" s="1"/>
      <c r="B211" s="116" t="s">
        <v>211</v>
      </c>
      <c r="C211" s="116" t="s">
        <v>186</v>
      </c>
      <c r="E211" s="117" t="s">
        <v>212</v>
      </c>
      <c r="F211" s="117" t="str">
        <f t="shared" si="0"/>
        <v xml:space="preserve">     Afectación menor a 10 SMLMV .</v>
      </c>
    </row>
    <row r="212" spans="1:8" ht="14.25" customHeight="1">
      <c r="A212" s="1"/>
      <c r="B212" s="116" t="s">
        <v>211</v>
      </c>
      <c r="C212" s="116" t="s">
        <v>189</v>
      </c>
      <c r="E212" s="117" t="s">
        <v>186</v>
      </c>
      <c r="F212" s="117" t="str">
        <f t="shared" si="0"/>
        <v xml:space="preserve">     Entre 10 y 50 SMLMV </v>
      </c>
    </row>
    <row r="213" spans="1:8" ht="14.25" customHeight="1">
      <c r="A213" s="1"/>
      <c r="B213" s="116" t="s">
        <v>211</v>
      </c>
      <c r="C213" s="116" t="s">
        <v>193</v>
      </c>
      <c r="E213" s="117" t="s">
        <v>189</v>
      </c>
      <c r="F213" s="117" t="str">
        <f t="shared" si="0"/>
        <v xml:space="preserve">     Entre 50 y 100 SMLMV </v>
      </c>
    </row>
    <row r="214" spans="1:8" ht="14.25" customHeight="1">
      <c r="A214" s="1"/>
      <c r="B214" s="116" t="s">
        <v>211</v>
      </c>
      <c r="C214" s="116" t="s">
        <v>197</v>
      </c>
      <c r="E214" s="117" t="s">
        <v>193</v>
      </c>
      <c r="F214" s="117" t="str">
        <f t="shared" si="0"/>
        <v xml:space="preserve">     Entre 100 y 500 SMLMV </v>
      </c>
    </row>
    <row r="215" spans="1:8" ht="14.25" customHeight="1">
      <c r="A215" s="1"/>
      <c r="B215" s="116" t="s">
        <v>179</v>
      </c>
      <c r="C215" s="116" t="s">
        <v>183</v>
      </c>
      <c r="E215" s="117" t="s">
        <v>197</v>
      </c>
      <c r="F215" s="117" t="str">
        <f t="shared" si="0"/>
        <v xml:space="preserve">     Mayor a 500 SMLMV </v>
      </c>
    </row>
    <row r="216" spans="1:8" ht="14.25" customHeight="1">
      <c r="A216" s="1"/>
      <c r="B216" s="116" t="s">
        <v>179</v>
      </c>
      <c r="C216" s="116" t="s">
        <v>187</v>
      </c>
      <c r="D216" s="117" t="s">
        <v>179</v>
      </c>
      <c r="F216" s="117" t="str">
        <f t="shared" si="0"/>
        <v>Pérdida Reputacional</v>
      </c>
    </row>
    <row r="217" spans="1:8" ht="14.25" customHeight="1">
      <c r="A217" s="1"/>
      <c r="B217" s="116" t="s">
        <v>179</v>
      </c>
      <c r="C217" s="116" t="s">
        <v>190</v>
      </c>
      <c r="E217" s="117" t="s">
        <v>183</v>
      </c>
      <c r="F217" s="117" t="str">
        <f t="shared" si="0"/>
        <v xml:space="preserve">     El riesgo afecta la imagen de alguna área de la organización</v>
      </c>
    </row>
    <row r="218" spans="1:8" ht="14.25" customHeight="1">
      <c r="A218" s="1"/>
      <c r="B218" s="116" t="s">
        <v>179</v>
      </c>
      <c r="C218" s="116" t="s">
        <v>194</v>
      </c>
      <c r="E218" s="117" t="s">
        <v>187</v>
      </c>
      <c r="F218" s="117" t="str">
        <f t="shared" si="0"/>
        <v xml:space="preserve">     El riesgo afecta la imagen de la entidad internamente, de conocimiento general, nivel interno, de junta dircetiva y accionistas y/o de provedores</v>
      </c>
    </row>
    <row r="219" spans="1:8" ht="14.25" customHeight="1">
      <c r="A219" s="1"/>
      <c r="B219" s="116" t="s">
        <v>179</v>
      </c>
      <c r="C219" s="116" t="s">
        <v>198</v>
      </c>
      <c r="E219" s="117" t="s">
        <v>190</v>
      </c>
      <c r="F219" s="117" t="str">
        <f t="shared" si="0"/>
        <v xml:space="preserve">     El riesgo afecta la imagen de la entidad con algunos usuarios de relevancia frente al logro de los objetivos</v>
      </c>
    </row>
    <row r="220" spans="1:8" ht="14.25" customHeight="1">
      <c r="A220" s="1"/>
      <c r="B220" s="118"/>
      <c r="C220" s="118"/>
      <c r="E220" s="117" t="s">
        <v>194</v>
      </c>
      <c r="F220" s="117" t="str">
        <f t="shared" si="0"/>
        <v xml:space="preserve">     El riesgo afecta la imagen de de la entidad con efecto publicitario sostenido a nivel de sector administrativo, nivel departamental o municipal</v>
      </c>
    </row>
    <row r="221" spans="1:8" ht="14.25" customHeight="1">
      <c r="A221" s="1"/>
      <c r="B221" s="118" t="str">
        <f ca="1">IFERROR(__xludf.DUMMYFUNCTION("ARRAY_CONSTRAIN(ARRAYFORMULA(UNIQUE('Tabla Impacto'!$B$209:$B$219)), 3, 1)"),"Criterios")</f>
        <v>Criterios</v>
      </c>
      <c r="C221" s="118"/>
      <c r="E221" s="117" t="s">
        <v>198</v>
      </c>
      <c r="F221" s="117" t="str">
        <f t="shared" si="0"/>
        <v xml:space="preserve">     El riesgo afecta la imagen de la entidad a nivel nacional, con efecto publicitarios sostenible a nivel país</v>
      </c>
    </row>
    <row r="222" spans="1:8" ht="14.25" customHeight="1">
      <c r="A222" s="1"/>
      <c r="B222" s="118" t="str">
        <f ca="1">IFERROR(__xludf.DUMMYFUNCTION("""COMPUTED_VALUE"""),"Afectación Económica o presupuestal")</f>
        <v>Afectación Económica o presupuestal</v>
      </c>
      <c r="C222" s="118"/>
    </row>
    <row r="223" spans="1:8" ht="14.25" customHeight="1">
      <c r="B223" s="118" t="str">
        <f ca="1">IFERROR(__xludf.DUMMYFUNCTION("""COMPUTED_VALUE"""),"Pérdida Reputacional")</f>
        <v>Pérdida Reputacional</v>
      </c>
      <c r="C223" s="118"/>
      <c r="F223" s="119" t="s">
        <v>213</v>
      </c>
    </row>
    <row r="224" spans="1:8" ht="14.25" customHeight="1">
      <c r="B224" s="115"/>
      <c r="C224" s="115"/>
      <c r="F224" s="119" t="s">
        <v>214</v>
      </c>
    </row>
    <row r="225" spans="2:4" ht="14.25" customHeight="1">
      <c r="B225" s="115"/>
      <c r="C225" s="115"/>
    </row>
    <row r="226" spans="2:4" ht="14.25" customHeight="1">
      <c r="B226" s="115"/>
      <c r="C226" s="115"/>
    </row>
    <row r="227" spans="2:4" ht="14.25" customHeight="1">
      <c r="B227" s="115" t="s">
        <v>215</v>
      </c>
      <c r="C227" s="115"/>
      <c r="D227" s="115"/>
    </row>
    <row r="228" spans="2:4" ht="14.25" customHeight="1">
      <c r="B228" s="120" t="s">
        <v>209</v>
      </c>
      <c r="C228" s="121" t="s">
        <v>210</v>
      </c>
      <c r="D228" s="115" t="s">
        <v>216</v>
      </c>
    </row>
    <row r="229" spans="2:4" ht="14.25" customHeight="1">
      <c r="B229" s="122" t="s">
        <v>217</v>
      </c>
      <c r="C229" s="121" t="s">
        <v>109</v>
      </c>
      <c r="D229" s="123" t="s">
        <v>217</v>
      </c>
    </row>
    <row r="230" spans="2:4" ht="14.25" customHeight="1">
      <c r="B230" s="122" t="s">
        <v>217</v>
      </c>
      <c r="C230" s="121" t="s">
        <v>138</v>
      </c>
      <c r="D230" s="123" t="s">
        <v>109</v>
      </c>
    </row>
    <row r="231" spans="2:4" ht="14.25" customHeight="1">
      <c r="B231" s="122" t="s">
        <v>217</v>
      </c>
      <c r="C231" s="121" t="s">
        <v>131</v>
      </c>
      <c r="D231" s="123" t="s">
        <v>138</v>
      </c>
    </row>
    <row r="232" spans="2:4" ht="14.25" customHeight="1">
      <c r="B232" s="122" t="s">
        <v>218</v>
      </c>
      <c r="C232" s="121" t="s">
        <v>219</v>
      </c>
      <c r="D232" s="123" t="s">
        <v>131</v>
      </c>
    </row>
    <row r="233" spans="2:4" ht="14.25" customHeight="1">
      <c r="B233" s="122" t="s">
        <v>218</v>
      </c>
      <c r="C233" s="121" t="s">
        <v>220</v>
      </c>
      <c r="D233" s="123" t="s">
        <v>218</v>
      </c>
    </row>
    <row r="234" spans="2:4" ht="14.25" customHeight="1">
      <c r="B234" s="122" t="s">
        <v>218</v>
      </c>
      <c r="C234" s="121" t="s">
        <v>221</v>
      </c>
      <c r="D234" s="123" t="s">
        <v>219</v>
      </c>
    </row>
    <row r="235" spans="2:4" ht="14.25" customHeight="1">
      <c r="B235" s="122" t="s">
        <v>218</v>
      </c>
      <c r="C235" s="121" t="s">
        <v>222</v>
      </c>
      <c r="D235" s="123" t="s">
        <v>220</v>
      </c>
    </row>
    <row r="236" spans="2:4" ht="14.25" customHeight="1">
      <c r="D236" s="123" t="s">
        <v>221</v>
      </c>
    </row>
    <row r="237" spans="2:4" ht="14.25" customHeight="1">
      <c r="D237" s="123" t="s">
        <v>222</v>
      </c>
    </row>
    <row r="238" spans="2:4" ht="14.25" customHeight="1">
      <c r="D238" s="123" t="s">
        <v>223</v>
      </c>
    </row>
    <row r="239" spans="2:4" ht="14.25" customHeight="1"/>
    <row r="240" spans="2:4"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124"/>
      <c r="B1" s="281" t="s">
        <v>224</v>
      </c>
      <c r="C1" s="282"/>
      <c r="D1" s="282"/>
      <c r="E1" s="282"/>
      <c r="F1" s="283"/>
      <c r="G1" s="124"/>
      <c r="H1" s="124"/>
      <c r="I1" s="124"/>
      <c r="J1" s="124"/>
      <c r="K1" s="124"/>
      <c r="L1" s="124"/>
      <c r="M1" s="124"/>
      <c r="N1" s="124"/>
      <c r="O1" s="124"/>
      <c r="P1" s="124"/>
      <c r="Q1" s="124"/>
      <c r="R1" s="124"/>
      <c r="S1" s="124"/>
      <c r="T1" s="124"/>
      <c r="U1" s="124"/>
      <c r="V1" s="124"/>
      <c r="W1" s="124"/>
      <c r="X1" s="124"/>
      <c r="Y1" s="124"/>
      <c r="Z1" s="124"/>
    </row>
    <row r="2" spans="1:26" ht="12.75" customHeight="1">
      <c r="A2" s="124"/>
      <c r="B2" s="125"/>
      <c r="C2" s="125"/>
      <c r="D2" s="125"/>
      <c r="E2" s="125"/>
      <c r="F2" s="125"/>
      <c r="G2" s="124"/>
      <c r="H2" s="124"/>
      <c r="I2" s="124"/>
      <c r="J2" s="124"/>
      <c r="K2" s="124"/>
      <c r="L2" s="124"/>
      <c r="M2" s="124"/>
      <c r="N2" s="124"/>
      <c r="O2" s="124"/>
      <c r="P2" s="124"/>
      <c r="Q2" s="124"/>
      <c r="R2" s="124"/>
      <c r="S2" s="124"/>
      <c r="T2" s="124"/>
      <c r="U2" s="124"/>
      <c r="V2" s="124"/>
      <c r="W2" s="124"/>
      <c r="X2" s="124"/>
      <c r="Y2" s="124"/>
      <c r="Z2" s="124"/>
    </row>
    <row r="3" spans="1:26" ht="12.75" customHeight="1">
      <c r="A3" s="124"/>
      <c r="B3" s="284" t="s">
        <v>225</v>
      </c>
      <c r="C3" s="282"/>
      <c r="D3" s="285"/>
      <c r="E3" s="126" t="s">
        <v>226</v>
      </c>
      <c r="F3" s="127" t="s">
        <v>227</v>
      </c>
      <c r="G3" s="124"/>
      <c r="H3" s="124"/>
      <c r="I3" s="124"/>
      <c r="J3" s="124"/>
      <c r="K3" s="124"/>
      <c r="L3" s="124"/>
      <c r="M3" s="124"/>
      <c r="N3" s="124"/>
      <c r="O3" s="124"/>
      <c r="P3" s="124"/>
      <c r="Q3" s="124"/>
      <c r="R3" s="124"/>
      <c r="S3" s="124"/>
      <c r="T3" s="124"/>
      <c r="U3" s="124"/>
      <c r="V3" s="124"/>
      <c r="W3" s="124"/>
      <c r="X3" s="124"/>
      <c r="Y3" s="124"/>
      <c r="Z3" s="124"/>
    </row>
    <row r="4" spans="1:26" ht="12.75" customHeight="1">
      <c r="A4" s="124"/>
      <c r="B4" s="286" t="s">
        <v>228</v>
      </c>
      <c r="C4" s="289" t="s">
        <v>99</v>
      </c>
      <c r="D4" s="128" t="s">
        <v>114</v>
      </c>
      <c r="E4" s="129" t="s">
        <v>229</v>
      </c>
      <c r="F4" s="130">
        <v>0.25</v>
      </c>
      <c r="G4" s="124"/>
      <c r="H4" s="124"/>
      <c r="I4" s="124"/>
      <c r="J4" s="124"/>
      <c r="K4" s="124"/>
      <c r="L4" s="124"/>
      <c r="M4" s="124"/>
      <c r="N4" s="124"/>
      <c r="O4" s="124"/>
      <c r="P4" s="124"/>
      <c r="Q4" s="124"/>
      <c r="R4" s="124"/>
      <c r="S4" s="124"/>
      <c r="T4" s="124"/>
      <c r="U4" s="124"/>
      <c r="V4" s="124"/>
      <c r="W4" s="124"/>
      <c r="X4" s="124"/>
      <c r="Y4" s="124"/>
      <c r="Z4" s="124"/>
    </row>
    <row r="5" spans="1:26" ht="12.75" customHeight="1">
      <c r="A5" s="124"/>
      <c r="B5" s="287"/>
      <c r="C5" s="290"/>
      <c r="D5" s="131" t="s">
        <v>134</v>
      </c>
      <c r="E5" s="132" t="s">
        <v>230</v>
      </c>
      <c r="F5" s="133">
        <v>0.15</v>
      </c>
      <c r="G5" s="124"/>
      <c r="H5" s="124"/>
      <c r="I5" s="124"/>
      <c r="J5" s="124"/>
      <c r="K5" s="124"/>
      <c r="L5" s="124"/>
      <c r="M5" s="124"/>
      <c r="N5" s="124"/>
      <c r="O5" s="124"/>
      <c r="P5" s="124"/>
      <c r="Q5" s="124"/>
      <c r="R5" s="124"/>
      <c r="S5" s="124"/>
      <c r="T5" s="124"/>
      <c r="U5" s="124"/>
      <c r="V5" s="124"/>
      <c r="W5" s="124"/>
      <c r="X5" s="124"/>
      <c r="Y5" s="124"/>
      <c r="Z5" s="124"/>
    </row>
    <row r="6" spans="1:26" ht="12.75" customHeight="1">
      <c r="A6" s="124"/>
      <c r="B6" s="287"/>
      <c r="C6" s="279"/>
      <c r="D6" s="131" t="s">
        <v>231</v>
      </c>
      <c r="E6" s="132" t="s">
        <v>232</v>
      </c>
      <c r="F6" s="133">
        <v>0.1</v>
      </c>
      <c r="G6" s="124"/>
      <c r="H6" s="124"/>
      <c r="I6" s="124"/>
      <c r="J6" s="124"/>
      <c r="K6" s="124"/>
      <c r="L6" s="124"/>
      <c r="M6" s="124"/>
      <c r="N6" s="124"/>
      <c r="O6" s="124"/>
      <c r="P6" s="124"/>
      <c r="Q6" s="124"/>
      <c r="R6" s="124"/>
      <c r="S6" s="124"/>
      <c r="T6" s="124"/>
      <c r="U6" s="124"/>
      <c r="V6" s="124"/>
      <c r="W6" s="124"/>
      <c r="X6" s="124"/>
      <c r="Y6" s="124"/>
      <c r="Z6" s="124"/>
    </row>
    <row r="7" spans="1:26" ht="12.75" customHeight="1">
      <c r="A7" s="124"/>
      <c r="B7" s="287"/>
      <c r="C7" s="278" t="s">
        <v>100</v>
      </c>
      <c r="D7" s="131" t="s">
        <v>233</v>
      </c>
      <c r="E7" s="132" t="s">
        <v>234</v>
      </c>
      <c r="F7" s="133">
        <v>0.25</v>
      </c>
      <c r="G7" s="124"/>
      <c r="H7" s="124"/>
      <c r="I7" s="124"/>
      <c r="J7" s="124"/>
      <c r="K7" s="124"/>
      <c r="L7" s="124"/>
      <c r="M7" s="124"/>
      <c r="N7" s="124"/>
      <c r="O7" s="124"/>
      <c r="P7" s="124"/>
      <c r="Q7" s="124"/>
      <c r="R7" s="124"/>
      <c r="S7" s="124"/>
      <c r="T7" s="124"/>
      <c r="U7" s="124"/>
      <c r="V7" s="124"/>
      <c r="W7" s="124"/>
      <c r="X7" s="124"/>
      <c r="Y7" s="124"/>
      <c r="Z7" s="124"/>
    </row>
    <row r="8" spans="1:26" ht="12.75" customHeight="1">
      <c r="A8" s="124"/>
      <c r="B8" s="288"/>
      <c r="C8" s="279"/>
      <c r="D8" s="131" t="s">
        <v>115</v>
      </c>
      <c r="E8" s="132" t="s">
        <v>235</v>
      </c>
      <c r="F8" s="133">
        <v>0.15</v>
      </c>
      <c r="G8" s="124"/>
      <c r="H8" s="124"/>
      <c r="I8" s="124"/>
      <c r="J8" s="124"/>
      <c r="K8" s="124"/>
      <c r="L8" s="124"/>
      <c r="M8" s="124"/>
      <c r="N8" s="124"/>
      <c r="O8" s="124"/>
      <c r="P8" s="124"/>
      <c r="Q8" s="124"/>
      <c r="R8" s="124"/>
      <c r="S8" s="124"/>
      <c r="T8" s="124"/>
      <c r="U8" s="124"/>
      <c r="V8" s="124"/>
      <c r="W8" s="124"/>
      <c r="X8" s="124"/>
      <c r="Y8" s="124"/>
      <c r="Z8" s="124"/>
    </row>
    <row r="9" spans="1:26" ht="12.75" customHeight="1">
      <c r="A9" s="124"/>
      <c r="B9" s="291" t="s">
        <v>236</v>
      </c>
      <c r="C9" s="278" t="s">
        <v>102</v>
      </c>
      <c r="D9" s="131" t="s">
        <v>147</v>
      </c>
      <c r="E9" s="132" t="s">
        <v>237</v>
      </c>
      <c r="F9" s="134" t="s">
        <v>238</v>
      </c>
      <c r="G9" s="124"/>
      <c r="H9" s="124"/>
      <c r="I9" s="124"/>
      <c r="J9" s="124"/>
      <c r="K9" s="124"/>
      <c r="L9" s="124"/>
      <c r="M9" s="124"/>
      <c r="N9" s="124"/>
      <c r="O9" s="124"/>
      <c r="P9" s="124"/>
      <c r="Q9" s="124"/>
      <c r="R9" s="124"/>
      <c r="S9" s="124"/>
      <c r="T9" s="124"/>
      <c r="U9" s="124"/>
      <c r="V9" s="124"/>
      <c r="W9" s="124"/>
      <c r="X9" s="124"/>
      <c r="Y9" s="124"/>
      <c r="Z9" s="124"/>
    </row>
    <row r="10" spans="1:26" ht="12.75" customHeight="1">
      <c r="A10" s="124"/>
      <c r="B10" s="287"/>
      <c r="C10" s="279"/>
      <c r="D10" s="131" t="s">
        <v>116</v>
      </c>
      <c r="E10" s="132" t="s">
        <v>239</v>
      </c>
      <c r="F10" s="134" t="s">
        <v>238</v>
      </c>
      <c r="G10" s="124"/>
      <c r="H10" s="124"/>
      <c r="I10" s="124"/>
      <c r="J10" s="124"/>
      <c r="K10" s="124"/>
      <c r="L10" s="124"/>
      <c r="M10" s="124"/>
      <c r="N10" s="124"/>
      <c r="O10" s="124"/>
      <c r="P10" s="124"/>
      <c r="Q10" s="124"/>
      <c r="R10" s="124"/>
      <c r="S10" s="124"/>
      <c r="T10" s="124"/>
      <c r="U10" s="124"/>
      <c r="V10" s="124"/>
      <c r="W10" s="124"/>
      <c r="X10" s="124"/>
      <c r="Y10" s="124"/>
      <c r="Z10" s="124"/>
    </row>
    <row r="11" spans="1:26" ht="12.75" customHeight="1">
      <c r="A11" s="124"/>
      <c r="B11" s="287"/>
      <c r="C11" s="278" t="s">
        <v>103</v>
      </c>
      <c r="D11" s="131" t="s">
        <v>117</v>
      </c>
      <c r="E11" s="132" t="s">
        <v>240</v>
      </c>
      <c r="F11" s="134" t="s">
        <v>238</v>
      </c>
      <c r="G11" s="124"/>
      <c r="H11" s="124"/>
      <c r="I11" s="124"/>
      <c r="J11" s="124"/>
      <c r="K11" s="124"/>
      <c r="L11" s="124"/>
      <c r="M11" s="124"/>
      <c r="N11" s="124"/>
      <c r="O11" s="124"/>
      <c r="P11" s="124"/>
      <c r="Q11" s="124"/>
      <c r="R11" s="124"/>
      <c r="S11" s="124"/>
      <c r="T11" s="124"/>
      <c r="U11" s="124"/>
      <c r="V11" s="124"/>
      <c r="W11" s="124"/>
      <c r="X11" s="124"/>
      <c r="Y11" s="124"/>
      <c r="Z11" s="124"/>
    </row>
    <row r="12" spans="1:26" ht="12.75" customHeight="1">
      <c r="A12" s="124"/>
      <c r="B12" s="287"/>
      <c r="C12" s="279"/>
      <c r="D12" s="131" t="s">
        <v>141</v>
      </c>
      <c r="E12" s="132" t="s">
        <v>241</v>
      </c>
      <c r="F12" s="134" t="s">
        <v>238</v>
      </c>
      <c r="G12" s="124"/>
      <c r="H12" s="124"/>
      <c r="I12" s="124"/>
      <c r="J12" s="124"/>
      <c r="K12" s="124"/>
      <c r="L12" s="124"/>
      <c r="M12" s="124"/>
      <c r="N12" s="124"/>
      <c r="O12" s="124"/>
      <c r="P12" s="124"/>
      <c r="Q12" s="124"/>
      <c r="R12" s="124"/>
      <c r="S12" s="124"/>
      <c r="T12" s="124"/>
      <c r="U12" s="124"/>
      <c r="V12" s="124"/>
      <c r="W12" s="124"/>
      <c r="X12" s="124"/>
      <c r="Y12" s="124"/>
      <c r="Z12" s="124"/>
    </row>
    <row r="13" spans="1:26" ht="12.75" customHeight="1">
      <c r="A13" s="124"/>
      <c r="B13" s="287"/>
      <c r="C13" s="278" t="s">
        <v>104</v>
      </c>
      <c r="D13" s="131" t="s">
        <v>118</v>
      </c>
      <c r="E13" s="132" t="s">
        <v>242</v>
      </c>
      <c r="F13" s="134" t="s">
        <v>238</v>
      </c>
      <c r="G13" s="124"/>
      <c r="H13" s="124"/>
      <c r="I13" s="124"/>
      <c r="J13" s="124"/>
      <c r="K13" s="124"/>
      <c r="L13" s="124"/>
      <c r="M13" s="124"/>
      <c r="N13" s="124"/>
      <c r="O13" s="124"/>
      <c r="P13" s="124"/>
      <c r="Q13" s="124"/>
      <c r="R13" s="124"/>
      <c r="S13" s="124"/>
      <c r="T13" s="124"/>
      <c r="U13" s="124"/>
      <c r="V13" s="124"/>
      <c r="W13" s="124"/>
      <c r="X13" s="124"/>
      <c r="Y13" s="124"/>
      <c r="Z13" s="124"/>
    </row>
    <row r="14" spans="1:26" ht="12.75" customHeight="1">
      <c r="A14" s="124"/>
      <c r="B14" s="292"/>
      <c r="C14" s="280"/>
      <c r="D14" s="135" t="s">
        <v>243</v>
      </c>
      <c r="E14" s="136" t="s">
        <v>244</v>
      </c>
      <c r="F14" s="137" t="s">
        <v>238</v>
      </c>
      <c r="G14" s="124"/>
      <c r="H14" s="124"/>
      <c r="I14" s="124"/>
      <c r="J14" s="124"/>
      <c r="K14" s="124"/>
      <c r="L14" s="124"/>
      <c r="M14" s="124"/>
      <c r="N14" s="124"/>
      <c r="O14" s="124"/>
      <c r="P14" s="124"/>
      <c r="Q14" s="124"/>
      <c r="R14" s="124"/>
      <c r="S14" s="124"/>
      <c r="T14" s="124"/>
      <c r="U14" s="124"/>
      <c r="V14" s="124"/>
      <c r="W14" s="124"/>
      <c r="X14" s="124"/>
      <c r="Y14" s="124"/>
      <c r="Z14" s="124"/>
    </row>
    <row r="15" spans="1:26" ht="49.5" customHeight="1">
      <c r="A15" s="124"/>
      <c r="B15" s="293" t="s">
        <v>245</v>
      </c>
      <c r="C15" s="158"/>
      <c r="D15" s="158"/>
      <c r="E15" s="158"/>
      <c r="F15" s="200"/>
      <c r="G15" s="124"/>
      <c r="H15" s="124"/>
      <c r="I15" s="124"/>
      <c r="J15" s="124"/>
      <c r="K15" s="124"/>
      <c r="L15" s="124"/>
      <c r="M15" s="124"/>
      <c r="N15" s="124"/>
      <c r="O15" s="124"/>
      <c r="P15" s="124"/>
      <c r="Q15" s="124"/>
      <c r="R15" s="124"/>
      <c r="S15" s="124"/>
      <c r="T15" s="124"/>
      <c r="U15" s="124"/>
      <c r="V15" s="124"/>
      <c r="W15" s="124"/>
      <c r="X15" s="124"/>
      <c r="Y15" s="124"/>
      <c r="Z15" s="124"/>
    </row>
    <row r="16" spans="1:26" ht="27" customHeight="1">
      <c r="A16" s="124"/>
      <c r="B16" s="138"/>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12.75" customHeight="1">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26" ht="12.75" customHeight="1">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1:26" ht="12.75" customHeight="1">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2.75" customHeight="1">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1:26" ht="12.75" customHeight="1">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spans="1:26" ht="12.7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spans="1:26" ht="12.75" customHeight="1">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spans="1:26" ht="12.75" customHeight="1">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spans="1:26" ht="12.75" customHeight="1">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spans="1:26" ht="12.75" customHeight="1">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spans="1:26" ht="12.75" customHeight="1">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spans="1:26" ht="12.75" customHeight="1">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row>
    <row r="29" spans="1:26" ht="12.75" customHeight="1">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row>
    <row r="30" spans="1:26" ht="12.75" customHeight="1">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row>
    <row r="31" spans="1:26" ht="12.75" customHeight="1">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row>
    <row r="32" spans="1:26" ht="12.75" customHeight="1">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spans="1:26" ht="12.75" customHeight="1">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34" spans="1:26" ht="12.75" customHeight="1">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row>
    <row r="35" spans="1:26" ht="12.75" customHeight="1">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row>
    <row r="36" spans="1:26" ht="12.75" customHeight="1">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ht="12.75" customHeight="1">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row>
    <row r="38" spans="1:26" ht="12.75" customHeight="1">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spans="1:26" ht="12.75" customHeight="1">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row>
    <row r="40" spans="1:26" ht="12.75" customHeight="1">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row>
    <row r="41" spans="1:26" ht="12.75" customHeight="1">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row>
    <row r="42" spans="1:26" ht="12.75" customHeight="1">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row>
    <row r="43" spans="1:26" ht="12.75" customHeight="1">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row>
    <row r="44" spans="1:26" ht="12.75" customHeight="1">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row>
    <row r="45" spans="1:26" ht="12.75" customHeight="1">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row>
    <row r="46" spans="1:26" ht="12.75" customHeight="1">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row>
    <row r="47" spans="1:26" ht="12.75" customHeight="1">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row>
    <row r="48" spans="1:26" ht="12.75" customHeight="1">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row>
    <row r="49" spans="1:26" ht="12.75" customHeight="1">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spans="1:26" ht="12.75" customHeight="1">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row>
    <row r="51" spans="1:26" ht="12.75" customHeight="1">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row>
    <row r="52" spans="1:26" ht="12.75" customHeight="1">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row>
    <row r="53" spans="1:26" ht="12.75"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row>
    <row r="54" spans="1:26" ht="12.75" customHeight="1">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spans="1:26" ht="12.75" customHeight="1">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spans="1:26" ht="12.75" customHeight="1">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spans="1:26" ht="12.7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spans="1:26" ht="12.75" customHeight="1">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spans="1:26" ht="12.75" customHeight="1">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60" spans="1:26" ht="12.75" customHeight="1">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row>
    <row r="61" spans="1:26" ht="12.75" customHeight="1">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row>
    <row r="62" spans="1:26" ht="12.75" customHeight="1">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row>
    <row r="63" spans="1:26" ht="12.75" customHeight="1">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ht="12.75" customHeight="1">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6" ht="12.75" customHeight="1">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6" ht="12.75" customHeight="1">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26" ht="12.75" customHeight="1">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6" ht="12.75" customHeight="1">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row>
    <row r="69" spans="1:26" ht="12.75" customHeight="1">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row>
    <row r="70" spans="1:26" ht="12.75" customHeight="1">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row>
    <row r="71" spans="1:26" ht="12.75" customHeight="1">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row>
    <row r="72" spans="1:26" ht="12.75" customHeight="1">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row>
    <row r="73" spans="1:26" ht="12.75" customHeight="1">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row>
    <row r="74" spans="1:26" ht="12.75" customHeight="1">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row>
    <row r="75" spans="1:26" ht="12.75" customHeight="1">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row>
    <row r="76" spans="1:26" ht="12.75" customHeight="1">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row>
    <row r="77" spans="1:26" ht="12.75" customHeight="1">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row>
    <row r="78" spans="1:26" ht="12.75" customHeight="1">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row>
    <row r="79" spans="1:26" ht="12.75" customHeigh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row>
    <row r="80" spans="1:26" ht="12.75" customHeight="1">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row>
    <row r="81" spans="1:26" ht="12.75" customHeight="1">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row>
    <row r="82" spans="1:26" ht="12.75" customHeight="1">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row>
    <row r="83" spans="1:26" ht="12.75" customHeight="1">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spans="1:26" ht="12.75" customHeight="1">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row>
    <row r="85" spans="1:26" ht="12.75" customHeight="1">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row>
    <row r="86" spans="1:26" ht="12.75" customHeight="1">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row>
    <row r="87" spans="1:26" ht="12.75" customHeight="1">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row>
    <row r="88" spans="1:26" ht="12.75" customHeight="1">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row>
    <row r="89" spans="1:26" ht="12.75" customHeight="1">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row>
    <row r="90" spans="1:26" ht="12.75" customHeight="1">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row>
    <row r="91" spans="1:26" ht="12.75" customHeight="1">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row>
    <row r="92" spans="1:26" ht="12.75" customHeight="1">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row>
    <row r="93" spans="1:26" ht="12.75" customHeight="1">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row>
    <row r="94" spans="1:26" ht="12.75" customHeight="1">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row>
    <row r="95" spans="1:26" ht="12.75" customHeight="1">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row>
    <row r="96" spans="1:26" ht="12.75" customHeight="1">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ht="12.75" customHeight="1">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row>
    <row r="98" spans="1:26" ht="12.75" customHeight="1">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row>
    <row r="99" spans="1:26" ht="12.75" customHeight="1">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row>
    <row r="100" spans="1:26" ht="12.75" customHeight="1">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row>
    <row r="101" spans="1:26" ht="12.75" customHeight="1">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row>
    <row r="102" spans="1:26" ht="12.75" customHeight="1">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row>
    <row r="103" spans="1:26" ht="12.75" customHeight="1">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row>
    <row r="104" spans="1:26" ht="12.75" customHeight="1">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row>
    <row r="105" spans="1:26" ht="12.75" customHeight="1">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row>
    <row r="106" spans="1:26" ht="12.75" customHeight="1">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row>
    <row r="107" spans="1:26" ht="12.75" customHeight="1">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row>
    <row r="108" spans="1:26" ht="12.75" customHeight="1">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row>
    <row r="109" spans="1:26" ht="12.75" customHeight="1">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row>
    <row r="110" spans="1:26" ht="12.75" customHeight="1">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row>
    <row r="111" spans="1:26" ht="12.75" customHeight="1">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row>
    <row r="112" spans="1:26" ht="12.75" customHeight="1">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row>
    <row r="113" spans="1:26" ht="12.75" customHeight="1">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row>
    <row r="114" spans="1:26" ht="12.75" customHeight="1">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row>
    <row r="115" spans="1:26" ht="12.75" customHeight="1">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row>
    <row r="116" spans="1:26" ht="12.75" customHeight="1">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row>
    <row r="117" spans="1:26" ht="12.75" customHeight="1">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row>
    <row r="118" spans="1:26" ht="12.75" customHeight="1">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row>
    <row r="119" spans="1:26" ht="12.75" customHeight="1">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row>
    <row r="120" spans="1:26" ht="12.75" customHeight="1">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row>
    <row r="121" spans="1:26" ht="12.75" customHeight="1">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row>
    <row r="122" spans="1:26" ht="12.75" customHeight="1">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row>
    <row r="123" spans="1:26" ht="12.75" customHeight="1">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row>
    <row r="124" spans="1:26" ht="12.75" customHeight="1">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row>
    <row r="125" spans="1:26" ht="12.75" customHeight="1">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row>
    <row r="126" spans="1:26" ht="12.75" customHeight="1">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row>
    <row r="127" spans="1:26" ht="12.75" customHeight="1">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row>
    <row r="128" spans="1:26" ht="12.75" customHeight="1">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row>
    <row r="129" spans="1:26" ht="12.75" customHeight="1">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row>
    <row r="130" spans="1:26" ht="12.75" customHeight="1">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row>
    <row r="131" spans="1:26" ht="12.75" customHeight="1">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row>
    <row r="132" spans="1:26" ht="12.75" customHeight="1">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row>
    <row r="133" spans="1:26" ht="12.75" customHeight="1">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row>
    <row r="134" spans="1:26" ht="12.75" customHeight="1">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row>
    <row r="135" spans="1:26" ht="12.75" customHeight="1">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row>
    <row r="136" spans="1:26" ht="12.75" customHeight="1">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row>
    <row r="137" spans="1:26" ht="12.75" customHeight="1">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row>
    <row r="138" spans="1:26" ht="12.75" customHeight="1">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row>
    <row r="139" spans="1:26" ht="12.75" customHeight="1">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row>
    <row r="140" spans="1:26" ht="12.7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row>
    <row r="141" spans="1:26" ht="12.7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row>
    <row r="142" spans="1:26" ht="12.7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row>
    <row r="143" spans="1:26" ht="12.7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row>
    <row r="144" spans="1:26" ht="12.7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row>
    <row r="145" spans="1:26" ht="12.7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row>
    <row r="146" spans="1:26" ht="12.7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row>
    <row r="147" spans="1:26" ht="12.7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row>
    <row r="148" spans="1:26" ht="12.7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row>
    <row r="149" spans="1:26" ht="12.7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row>
    <row r="150" spans="1:26" ht="12.7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row>
    <row r="151" spans="1:26" ht="12.7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row>
    <row r="152" spans="1:26" ht="12.7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row>
    <row r="153" spans="1:26" ht="12.7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row>
    <row r="154" spans="1:26" ht="12.7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row>
    <row r="155" spans="1:26" ht="12.7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row>
    <row r="156" spans="1:26" ht="12.7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row>
    <row r="157" spans="1:26" ht="12.7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row>
    <row r="158" spans="1:26" ht="12.7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row>
    <row r="159" spans="1:26" ht="12.7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row>
    <row r="160" spans="1:26" ht="12.7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row>
    <row r="161" spans="1:26" ht="12.7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row>
    <row r="162" spans="1:26" ht="12.7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row>
    <row r="163" spans="1:26" ht="12.7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row>
    <row r="164" spans="1:26" ht="12.7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row>
    <row r="165" spans="1:26" ht="12.7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row>
    <row r="166" spans="1:26" ht="12.7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row>
    <row r="167" spans="1:26" ht="12.7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row>
    <row r="168" spans="1:26" ht="12.7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row>
    <row r="169" spans="1:26" ht="12.7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row>
    <row r="170" spans="1:26" ht="12.7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row>
    <row r="171" spans="1:26" ht="12.7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row>
    <row r="172" spans="1:26" ht="12.7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row>
    <row r="173" spans="1:26" ht="12.7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row>
    <row r="174" spans="1:26" ht="12.7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row>
    <row r="175" spans="1:26" ht="12.7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row>
    <row r="176" spans="1:26" ht="12.7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row>
    <row r="177" spans="1:26" ht="12.7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row>
    <row r="178" spans="1:26" ht="12.7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row>
    <row r="179" spans="1:26" ht="12.7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row>
    <row r="180" spans="1:26" ht="12.7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row>
    <row r="181" spans="1:26" ht="12.7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row>
    <row r="182" spans="1:26" ht="12.7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row>
    <row r="183" spans="1:26" ht="12.7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row>
    <row r="184" spans="1:26" ht="12.7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row>
    <row r="185" spans="1:26" ht="12.7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row>
    <row r="186" spans="1:26" ht="12.7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row>
    <row r="187" spans="1:26" ht="12.7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row>
    <row r="188" spans="1:26" ht="12.7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row>
    <row r="189" spans="1:26" ht="12.7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row>
    <row r="190" spans="1:26" ht="12.7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row>
    <row r="191" spans="1:26" ht="12.7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row>
    <row r="192" spans="1:26" ht="12.7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row>
    <row r="193" spans="1:26" ht="12.7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row>
    <row r="194" spans="1:26" ht="12.7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row>
    <row r="195" spans="1:26" ht="12.7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row>
    <row r="196" spans="1:26" ht="12.7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row>
    <row r="197" spans="1:26" ht="12.7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row>
    <row r="198" spans="1:26" ht="12.7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row>
    <row r="199" spans="1:26" ht="12.7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row>
    <row r="200" spans="1:26" ht="12.7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row>
    <row r="201" spans="1:26" ht="12.7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row>
    <row r="202" spans="1:26" ht="12.7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row>
    <row r="203" spans="1:26" ht="12.7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row>
    <row r="204" spans="1:26" ht="12.75"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row>
    <row r="205" spans="1:26" ht="12.75"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row>
    <row r="206" spans="1:26" ht="12.75" customHeight="1">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row>
    <row r="207" spans="1:26" ht="12.7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row>
    <row r="208" spans="1:26" ht="12.7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row>
    <row r="209" spans="1:26" ht="12.7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row>
    <row r="210" spans="1:26" ht="12.7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row>
    <row r="211" spans="1:26" ht="12.7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row>
    <row r="212" spans="1:26" ht="12.75" customHeight="1">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row>
    <row r="213" spans="1:26" ht="12.75" customHeight="1">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row>
    <row r="214" spans="1:26" ht="12.75" customHeight="1">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row>
    <row r="215" spans="1:26" ht="12.75" customHeight="1">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row>
    <row r="216" spans="1:26" ht="12.75" customHeight="1">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row>
    <row r="217" spans="1:26" ht="12.75" customHeight="1">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row>
    <row r="218" spans="1:26" ht="12.75" customHeight="1">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row>
    <row r="219" spans="1:26" ht="12.75" customHeight="1">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row>
    <row r="220" spans="1:26" ht="12.75" customHeight="1">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row>
    <row r="221" spans="1:26" ht="12.75" customHeight="1">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row>
    <row r="222" spans="1:26" ht="12.75" customHeight="1">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row>
    <row r="223" spans="1:26" ht="12.75" customHeight="1">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row>
    <row r="224" spans="1:26" ht="12.75" customHeight="1">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row>
    <row r="225" spans="1:26" ht="12.75" customHeight="1">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row>
    <row r="226" spans="1:26" ht="12.75" customHeight="1">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row>
    <row r="227" spans="1:26" ht="12.75" customHeight="1">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row>
    <row r="228" spans="1:26" ht="12.75" customHeight="1">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row>
    <row r="229" spans="1:26" ht="12.75" customHeight="1">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row>
    <row r="230" spans="1:26" ht="12.75" customHeight="1">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row>
    <row r="231" spans="1:26" ht="12.75" customHeight="1">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row>
    <row r="232" spans="1:26" ht="12.75" customHeight="1">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row>
    <row r="233" spans="1:26" ht="12.75" customHeight="1">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row>
    <row r="234" spans="1:26" ht="12.75" customHeight="1">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row>
    <row r="235" spans="1:26" ht="12.75" customHeight="1">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row>
    <row r="236" spans="1:26" ht="12.75" customHeight="1">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row>
    <row r="237" spans="1:26" ht="12.75" customHeight="1">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row>
    <row r="238" spans="1:26" ht="12.75" customHeight="1">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row>
    <row r="239" spans="1:26" ht="12.75" customHeight="1">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row>
    <row r="240" spans="1:26" ht="12.75" customHeight="1">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row>
    <row r="241" spans="1:26" ht="12.75" customHeight="1">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row>
    <row r="242" spans="1:26" ht="12.75" customHeight="1">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row>
    <row r="243" spans="1:26" ht="12.75" customHeight="1">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row>
    <row r="244" spans="1:26" ht="12.75" customHeight="1">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row>
    <row r="245" spans="1:26" ht="12.75" customHeight="1">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row>
    <row r="246" spans="1:26" ht="12.75" customHeight="1">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row>
    <row r="247" spans="1:26" ht="12.75" customHeight="1">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row>
    <row r="248" spans="1:26" ht="12.75" customHeight="1">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row>
    <row r="249" spans="1:26" ht="12.75" customHeight="1">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row>
    <row r="250" spans="1:26" ht="12.75" customHeight="1">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row>
    <row r="251" spans="1:26" ht="12.75" customHeight="1">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row>
    <row r="252" spans="1:26" ht="12.75" customHeight="1">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row>
    <row r="253" spans="1:26" ht="12.75" customHeight="1">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row>
    <row r="254" spans="1:26" ht="12.75" customHeight="1">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row>
    <row r="255" spans="1:26" ht="12.75" customHeight="1">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row>
    <row r="256" spans="1:26" ht="12.75" customHeight="1">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row>
    <row r="257" spans="1:26" ht="12.75" customHeight="1">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row>
    <row r="258" spans="1:26" ht="12.75" customHeight="1">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row>
    <row r="259" spans="1:26" ht="12.75" customHeight="1">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row>
    <row r="260" spans="1:26" ht="12.75" customHeight="1">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row>
    <row r="261" spans="1:26" ht="12.75" customHeight="1">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row>
    <row r="262" spans="1:26" ht="12.75" customHeight="1">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row>
    <row r="263" spans="1:26" ht="12.75" customHeight="1">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row>
    <row r="264" spans="1:26" ht="12.75" customHeight="1">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row>
    <row r="265" spans="1:26" ht="12.75" customHeight="1">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row>
    <row r="266" spans="1:26" ht="12.75" customHeight="1">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row>
    <row r="267" spans="1:26" ht="12.75" customHeight="1">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row>
    <row r="268" spans="1:26" ht="12.75" customHeight="1">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row>
    <row r="269" spans="1:26" ht="12.75" customHeight="1">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row>
    <row r="270" spans="1:26" ht="12.75" customHeight="1">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row>
    <row r="271" spans="1:26" ht="12.75" customHeight="1">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row>
    <row r="272" spans="1:26" ht="12.75" customHeight="1">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row>
    <row r="273" spans="1:26" ht="12.75" customHeight="1">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row>
    <row r="274" spans="1:26" ht="12.75" customHeight="1">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row>
    <row r="275" spans="1:26" ht="12.75" customHeight="1">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row>
    <row r="276" spans="1:26" ht="12.75" customHeight="1">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row>
    <row r="277" spans="1:26" ht="12.75" customHeight="1">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row>
    <row r="278" spans="1:26" ht="12.75" customHeight="1">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row>
    <row r="279" spans="1:26" ht="12.75" customHeight="1">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row>
    <row r="280" spans="1:26" ht="12.75" customHeight="1">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row>
    <row r="281" spans="1:26" ht="12.75" customHeight="1">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row>
    <row r="282" spans="1:26" ht="12.75" customHeight="1">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row>
    <row r="283" spans="1:26" ht="12.75" customHeight="1">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row>
    <row r="284" spans="1:26" ht="12.75" customHeight="1">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row>
    <row r="285" spans="1:26" ht="12.75" customHeight="1">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row>
    <row r="286" spans="1:26" ht="12.75" customHeight="1">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row>
    <row r="287" spans="1:26" ht="12.75" customHeight="1">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row>
    <row r="288" spans="1:26" ht="12.75" customHeight="1">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row>
    <row r="289" spans="1:26" ht="12.75" customHeight="1">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row>
    <row r="290" spans="1:26" ht="12.75" customHeight="1">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row>
    <row r="291" spans="1:26" ht="12.75" customHeight="1">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row>
    <row r="292" spans="1:26" ht="12.75" customHeight="1">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row>
    <row r="293" spans="1:26" ht="12.75" customHeight="1">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row>
    <row r="294" spans="1:26" ht="12.75" customHeight="1">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row>
    <row r="295" spans="1:26" ht="12.75" customHeight="1">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row>
    <row r="296" spans="1:26" ht="12.75" customHeight="1">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row>
    <row r="297" spans="1:26" ht="12.75" customHeight="1">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row>
    <row r="298" spans="1:26" ht="12.75" customHeight="1">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row>
    <row r="299" spans="1:26" ht="12.75" customHeight="1">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row>
    <row r="300" spans="1:26" ht="12.75" customHeight="1">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row>
    <row r="301" spans="1:26" ht="12.75" customHeight="1">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row>
    <row r="302" spans="1:26" ht="12.75" customHeight="1">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row>
    <row r="303" spans="1:26" ht="12.75" customHeight="1">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row>
    <row r="304" spans="1:26" ht="12.75" customHeight="1">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row>
    <row r="305" spans="1:26" ht="12.75" customHeight="1">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row>
    <row r="306" spans="1:26" ht="12.75" customHeight="1">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row>
    <row r="307" spans="1:26" ht="12.75" customHeight="1">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row>
    <row r="308" spans="1:26" ht="12.75" customHeight="1">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row>
    <row r="309" spans="1:26" ht="12.75" customHeight="1">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row>
    <row r="310" spans="1:26" ht="12.75" customHeight="1">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row>
    <row r="311" spans="1:26" ht="12.75" customHeight="1">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row>
    <row r="312" spans="1:26" ht="12.75" customHeight="1">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row>
    <row r="313" spans="1:26" ht="12.75" customHeight="1">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row>
    <row r="314" spans="1:26" ht="12.75" customHeight="1">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row>
    <row r="315" spans="1:26" ht="12.75" customHeight="1">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row>
    <row r="316" spans="1:26" ht="12.75" customHeight="1">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row>
    <row r="317" spans="1:26" ht="12.75" customHeight="1">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row>
    <row r="318" spans="1:26" ht="12.75" customHeight="1">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row>
    <row r="319" spans="1:26" ht="12.75" customHeight="1">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row>
    <row r="320" spans="1:26" ht="12.75" customHeight="1">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row>
    <row r="321" spans="1:26" ht="12.75" customHeight="1">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row>
    <row r="322" spans="1:26" ht="12.75" customHeight="1">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row>
    <row r="323" spans="1:26" ht="12.75" customHeight="1">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row>
    <row r="324" spans="1:26" ht="12.75" customHeight="1">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row>
    <row r="325" spans="1:26" ht="12.75" customHeight="1">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row>
    <row r="326" spans="1:26" ht="12.75" customHeight="1">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row>
    <row r="327" spans="1:26" ht="12.75" customHeight="1">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row>
    <row r="328" spans="1:26" ht="12.75" customHeight="1">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row>
    <row r="329" spans="1:26" ht="12.75" customHeight="1">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row>
    <row r="330" spans="1:26" ht="12.75" customHeight="1">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row>
    <row r="331" spans="1:26" ht="12.75" customHeight="1">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row>
    <row r="332" spans="1:26" ht="12.75" customHeight="1">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row>
    <row r="333" spans="1:26" ht="12.75" customHeight="1">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row>
    <row r="334" spans="1:26" ht="12.75" customHeight="1">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row>
    <row r="335" spans="1:26" ht="12.75" customHeight="1">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row>
    <row r="336" spans="1:26" ht="12.75" customHeight="1">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row>
    <row r="337" spans="1:26" ht="12.75" customHeight="1">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row>
    <row r="338" spans="1:26" ht="12.75" customHeight="1">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row>
    <row r="339" spans="1:26" ht="12.75" customHeight="1">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row>
    <row r="340" spans="1:26" ht="12.75" customHeight="1">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row>
    <row r="341" spans="1:26" ht="12.75" customHeight="1">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row>
    <row r="342" spans="1:26" ht="12.75" customHeight="1">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row>
    <row r="343" spans="1:26" ht="12.75" customHeight="1">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row>
    <row r="344" spans="1:26" ht="12.75" customHeight="1">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row>
    <row r="345" spans="1:26" ht="12.75" customHeight="1">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row>
    <row r="346" spans="1:26" ht="12.75" customHeight="1">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row>
    <row r="347" spans="1:26" ht="12.75" customHeight="1">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row>
    <row r="348" spans="1:26" ht="12.75" customHeight="1">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row>
    <row r="349" spans="1:26" ht="12.75" customHeight="1">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row>
    <row r="350" spans="1:26" ht="12.75" customHeight="1">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row>
    <row r="351" spans="1:26" ht="12.75" customHeight="1">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row>
    <row r="352" spans="1:26" ht="12.75" customHeight="1">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row>
    <row r="353" spans="1:26" ht="12.75" customHeight="1">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row>
    <row r="354" spans="1:26" ht="12.75" customHeight="1">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row>
    <row r="355" spans="1:26" ht="12.75" customHeight="1">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row>
    <row r="356" spans="1:26" ht="12.75" customHeight="1">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row>
    <row r="357" spans="1:26" ht="12.75" customHeight="1">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row>
    <row r="358" spans="1:26" ht="12.75" customHeight="1">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row>
    <row r="359" spans="1:26" ht="12.75" customHeight="1">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row>
    <row r="360" spans="1:26" ht="12.75" customHeight="1">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row>
    <row r="361" spans="1:26" ht="12.75" customHeight="1">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row>
    <row r="362" spans="1:26" ht="12.75" customHeight="1">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row>
    <row r="363" spans="1:26" ht="12.75" customHeight="1">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row>
    <row r="364" spans="1:26" ht="12.75" customHeight="1">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row>
    <row r="365" spans="1:26" ht="12.75" customHeight="1">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row>
    <row r="366" spans="1:26" ht="12.75" customHeight="1">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row>
    <row r="367" spans="1:26" ht="12.75" customHeight="1">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row>
    <row r="368" spans="1:26" ht="12.75" customHeight="1">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row>
    <row r="369" spans="1:26" ht="12.75" customHeight="1">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row>
    <row r="370" spans="1:26" ht="12.75" customHeight="1">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row>
    <row r="371" spans="1:26" ht="12.75" customHeight="1">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row>
    <row r="372" spans="1:26" ht="12.75" customHeight="1">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row>
    <row r="373" spans="1:26" ht="12.75" customHeight="1">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row>
    <row r="374" spans="1:26" ht="12.75" customHeight="1">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row>
    <row r="375" spans="1:26" ht="12.75" customHeight="1">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row>
    <row r="376" spans="1:26" ht="12.75" customHeight="1">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row>
    <row r="377" spans="1:26" ht="12.75" customHeight="1">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row>
    <row r="378" spans="1:26" ht="12.75" customHeight="1">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row>
    <row r="379" spans="1:26" ht="12.75" customHeight="1">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row>
    <row r="380" spans="1:26" ht="12.75" customHeight="1">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row>
    <row r="381" spans="1:26" ht="12.75" customHeight="1">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row>
    <row r="382" spans="1:26" ht="12.75" customHeight="1">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row>
    <row r="383" spans="1:26" ht="12.75" customHeight="1">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row>
    <row r="384" spans="1:26" ht="12.75" customHeight="1">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row>
    <row r="385" spans="1:26" ht="12.75" customHeight="1">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row>
    <row r="386" spans="1:26" ht="12.75" customHeight="1">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row>
    <row r="387" spans="1:26" ht="12.75" customHeight="1">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row>
    <row r="388" spans="1:26" ht="12.75" customHeight="1">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row>
    <row r="389" spans="1:26" ht="12.75" customHeight="1">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row>
    <row r="390" spans="1:26" ht="12.75" customHeight="1">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row>
    <row r="391" spans="1:26" ht="12.75" customHeight="1">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row>
    <row r="392" spans="1:26" ht="12.75" customHeight="1">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row>
    <row r="393" spans="1:26" ht="12.75" customHeight="1">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row>
    <row r="394" spans="1:26" ht="12.75" customHeight="1">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row>
    <row r="395" spans="1:26" ht="12.75" customHeight="1">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row>
    <row r="396" spans="1:26" ht="12.75" customHeight="1">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row>
    <row r="397" spans="1:26" ht="12.75" customHeight="1">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row>
    <row r="398" spans="1:26" ht="12.75" customHeight="1">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row>
    <row r="399" spans="1:26" ht="12.75" customHeight="1">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row>
    <row r="400" spans="1:26" ht="12.75" customHeight="1">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row>
    <row r="401" spans="1:26" ht="12.75" customHeight="1">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row>
    <row r="402" spans="1:26" ht="12.75" customHeight="1">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row>
    <row r="403" spans="1:26" ht="12.75" customHeight="1">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row>
    <row r="404" spans="1:26" ht="12.75" customHeight="1">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row>
    <row r="405" spans="1:26" ht="12.75" customHeight="1">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row>
    <row r="406" spans="1:26" ht="12.75" customHeight="1">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row>
    <row r="407" spans="1:26" ht="12.75" customHeight="1">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row>
    <row r="408" spans="1:26" ht="12.75" customHeight="1">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row>
    <row r="409" spans="1:26" ht="12.75" customHeight="1">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row>
    <row r="410" spans="1:26" ht="12.75" customHeight="1">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row>
    <row r="411" spans="1:26" ht="12.75" customHeight="1">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row>
    <row r="412" spans="1:26" ht="12.75" customHeight="1">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row>
    <row r="413" spans="1:26" ht="12.75" customHeight="1">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row>
    <row r="414" spans="1:26" ht="12.75" customHeight="1">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row>
    <row r="415" spans="1:26" ht="12.75" customHeight="1">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row>
    <row r="416" spans="1:26" ht="12.75" customHeight="1">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row>
    <row r="417" spans="1:26" ht="12.75" customHeight="1">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row>
    <row r="418" spans="1:26" ht="12.75" customHeight="1">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row>
    <row r="419" spans="1:26" ht="12.75" customHeight="1">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row>
    <row r="420" spans="1:26" ht="12.75" customHeight="1">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row>
    <row r="421" spans="1:26" ht="12.75" customHeight="1">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row>
    <row r="422" spans="1:26" ht="12.75" customHeight="1">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row>
    <row r="423" spans="1:26" ht="12.75" customHeight="1">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row>
    <row r="424" spans="1:26" ht="12.75" customHeight="1">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row>
    <row r="425" spans="1:26" ht="12.75" customHeight="1">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row>
    <row r="426" spans="1:26" ht="12.75" customHeight="1">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row>
    <row r="427" spans="1:26" ht="12.75" customHeight="1">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row>
    <row r="428" spans="1:26" ht="12.75" customHeight="1">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row>
    <row r="429" spans="1:26" ht="12.75" customHeight="1">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row>
    <row r="430" spans="1:26" ht="12.75" customHeight="1">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row>
    <row r="431" spans="1:26" ht="12.75" customHeight="1">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row>
    <row r="432" spans="1:26" ht="12.75" customHeight="1">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row>
    <row r="433" spans="1:26" ht="12.75" customHeight="1">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row>
    <row r="434" spans="1:26" ht="12.75" customHeight="1">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row>
    <row r="435" spans="1:26" ht="12.75" customHeight="1">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row>
    <row r="436" spans="1:26" ht="12.75" customHeight="1">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row>
    <row r="437" spans="1:26" ht="12.75" customHeight="1">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row>
    <row r="438" spans="1:26" ht="12.75" customHeight="1">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row>
    <row r="439" spans="1:26" ht="12.75" customHeight="1">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row>
    <row r="440" spans="1:26" ht="12.75" customHeight="1">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row>
    <row r="441" spans="1:26" ht="12.75" customHeight="1">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row>
    <row r="442" spans="1:26" ht="12.75" customHeight="1">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row>
    <row r="443" spans="1:26" ht="12.75" customHeight="1">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row>
    <row r="444" spans="1:26" ht="12.75" customHeight="1">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row>
    <row r="445" spans="1:26" ht="12.75" customHeight="1">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row>
    <row r="446" spans="1:26" ht="12.75" customHeight="1">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row>
    <row r="447" spans="1:26" ht="12.75" customHeight="1">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row>
    <row r="448" spans="1:26" ht="12.75" customHeight="1">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row>
    <row r="449" spans="1:26" ht="12.75" customHeight="1">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row>
    <row r="450" spans="1:26" ht="12.75" customHeight="1">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row>
    <row r="451" spans="1:26" ht="12.75" customHeight="1">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row>
    <row r="452" spans="1:26" ht="12.75" customHeight="1">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row>
    <row r="453" spans="1:26" ht="12.75" customHeight="1">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row>
    <row r="454" spans="1:26" ht="12.75" customHeight="1">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row>
    <row r="455" spans="1:26" ht="12.75" customHeight="1">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row>
    <row r="456" spans="1:26" ht="12.75" customHeight="1">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row>
    <row r="457" spans="1:26" ht="12.75" customHeight="1">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row>
    <row r="458" spans="1:26" ht="12.75" customHeight="1">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row>
    <row r="459" spans="1:26" ht="12.75" customHeight="1">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row>
    <row r="460" spans="1:26" ht="12.75" customHeight="1">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row>
    <row r="461" spans="1:26" ht="12.75" customHeight="1">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row>
    <row r="462" spans="1:26" ht="12.75" customHeight="1">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row>
    <row r="463" spans="1:26" ht="12.75" customHeight="1">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row>
    <row r="464" spans="1:26" ht="12.75" customHeight="1">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row>
    <row r="465" spans="1:26" ht="12.75" customHeight="1">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row>
    <row r="466" spans="1:26" ht="12.75" customHeight="1">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row>
    <row r="467" spans="1:26" ht="12.75" customHeight="1">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row>
    <row r="468" spans="1:26" ht="12.75" customHeight="1">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row>
    <row r="469" spans="1:26" ht="12.75" customHeight="1">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row>
    <row r="470" spans="1:26" ht="12.75" customHeight="1">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row>
    <row r="471" spans="1:26" ht="12.75" customHeight="1">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row>
    <row r="472" spans="1:26" ht="12.75" customHeight="1">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row>
    <row r="473" spans="1:26" ht="12.75" customHeight="1">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row>
    <row r="474" spans="1:26" ht="12.75" customHeight="1">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row>
    <row r="475" spans="1:26" ht="12.75" customHeight="1">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row>
    <row r="476" spans="1:26" ht="12.75" customHeight="1">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row>
    <row r="477" spans="1:26" ht="12.75" customHeight="1">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row>
    <row r="478" spans="1:26" ht="12.75" customHeight="1">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row>
    <row r="479" spans="1:26" ht="12.75" customHeight="1">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row>
    <row r="480" spans="1:26" ht="12.75" customHeight="1">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row>
    <row r="481" spans="1:26" ht="12.75" customHeight="1">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row>
    <row r="482" spans="1:26" ht="12.75" customHeight="1">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row>
    <row r="483" spans="1:26" ht="12.75" customHeight="1">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row>
    <row r="484" spans="1:26" ht="12.75" customHeight="1">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row>
    <row r="485" spans="1:26" ht="12.75" customHeight="1">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row>
    <row r="486" spans="1:26" ht="12.75" customHeight="1">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row>
    <row r="487" spans="1:26" ht="12.75" customHeight="1">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row>
    <row r="488" spans="1:26" ht="12.75" customHeight="1">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row>
    <row r="489" spans="1:26" ht="12.75" customHeight="1">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row>
    <row r="490" spans="1:26" ht="12.75" customHeight="1">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row>
    <row r="491" spans="1:26" ht="12.75" customHeight="1">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row>
    <row r="492" spans="1:26" ht="12.75" customHeight="1">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row>
    <row r="493" spans="1:26" ht="12.75" customHeight="1">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row>
    <row r="494" spans="1:26" ht="12.75" customHeight="1">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row>
    <row r="495" spans="1:26" ht="12.75" customHeight="1">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row>
    <row r="496" spans="1:26" ht="12.75" customHeight="1">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row>
    <row r="497" spans="1:26" ht="12.75" customHeight="1">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row>
    <row r="498" spans="1:26" ht="12.75" customHeight="1">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row>
    <row r="499" spans="1:26" ht="12.75" customHeight="1">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row>
    <row r="500" spans="1:26" ht="12.75" customHeight="1">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row>
    <row r="501" spans="1:26" ht="12.75" customHeight="1">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row>
    <row r="502" spans="1:26" ht="12.75" customHeight="1">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row>
    <row r="503" spans="1:26" ht="12.75" customHeight="1">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row>
    <row r="504" spans="1:26" ht="12.75" customHeight="1">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row>
    <row r="505" spans="1:26" ht="12.75" customHeight="1">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row>
    <row r="506" spans="1:26" ht="12.75" customHeight="1">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row>
    <row r="507" spans="1:26" ht="12.75" customHeight="1">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row>
    <row r="508" spans="1:26" ht="12.75" customHeight="1">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row>
    <row r="509" spans="1:26" ht="12.75" customHeight="1">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row>
    <row r="510" spans="1:26" ht="12.75" customHeight="1">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row>
    <row r="511" spans="1:26" ht="12.75" customHeight="1">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row>
    <row r="512" spans="1:26" ht="12.75" customHeight="1">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row>
    <row r="513" spans="1:26" ht="12.75" customHeight="1">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row>
    <row r="514" spans="1:26" ht="12.75" customHeight="1">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row>
    <row r="515" spans="1:26" ht="12.75" customHeight="1">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row>
    <row r="516" spans="1:26" ht="12.75" customHeight="1">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row>
    <row r="517" spans="1:26" ht="12.75" customHeight="1">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row>
    <row r="518" spans="1:26" ht="12.75" customHeight="1">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row>
    <row r="519" spans="1:26" ht="12.75" customHeight="1">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row>
    <row r="520" spans="1:26" ht="12.75" customHeight="1">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row>
    <row r="521" spans="1:26" ht="12.75" customHeight="1">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row>
    <row r="522" spans="1:26" ht="12.75" customHeight="1">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row>
    <row r="523" spans="1:26" ht="12.75" customHeight="1">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row>
    <row r="524" spans="1:26" ht="12.75" customHeight="1">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row>
    <row r="525" spans="1:26" ht="12.75" customHeight="1">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row>
    <row r="526" spans="1:26" ht="12.75" customHeight="1">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row>
    <row r="527" spans="1:26" ht="12.75" customHeight="1">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row>
    <row r="528" spans="1:26" ht="12.75" customHeight="1">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row>
    <row r="529" spans="1:26" ht="12.75" customHeight="1">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row>
    <row r="530" spans="1:26" ht="12.75" customHeight="1">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row>
    <row r="531" spans="1:26" ht="12.75" customHeight="1">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row>
    <row r="532" spans="1:26" ht="12.75" customHeight="1">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row>
    <row r="533" spans="1:26" ht="12.75" customHeight="1">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row>
    <row r="534" spans="1:26" ht="12.75" customHeight="1">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row>
    <row r="535" spans="1:26" ht="12.75" customHeight="1">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row>
    <row r="536" spans="1:26" ht="12.75" customHeight="1">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row>
    <row r="537" spans="1:26" ht="12.75" customHeight="1">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row>
    <row r="538" spans="1:26" ht="12.75" customHeight="1">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row>
    <row r="539" spans="1:26" ht="12.75" customHeight="1">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row>
    <row r="540" spans="1:26" ht="12.75" customHeight="1">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row>
    <row r="541" spans="1:26" ht="12.75" customHeight="1">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row>
    <row r="542" spans="1:26" ht="12.75" customHeight="1">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row>
    <row r="543" spans="1:26" ht="12.75" customHeight="1">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row>
    <row r="544" spans="1:26" ht="12.75" customHeight="1">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row>
    <row r="545" spans="1:26" ht="12.75" customHeight="1">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row>
    <row r="546" spans="1:26" ht="12.75" customHeight="1">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row>
    <row r="547" spans="1:26" ht="12.75" customHeight="1">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row>
    <row r="548" spans="1:26" ht="12.75" customHeight="1">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row>
    <row r="549" spans="1:26" ht="12.75" customHeight="1">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row>
    <row r="550" spans="1:26" ht="12.75" customHeight="1">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row>
    <row r="551" spans="1:26" ht="12.75" customHeight="1">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row>
    <row r="552" spans="1:26" ht="12.75" customHeight="1">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row>
    <row r="553" spans="1:26" ht="12.75" customHeight="1">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row>
    <row r="554" spans="1:26" ht="12.75" customHeight="1">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row>
    <row r="555" spans="1:26" ht="12.75" customHeight="1">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row>
    <row r="556" spans="1:26" ht="12.75" customHeight="1">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row>
    <row r="557" spans="1:26" ht="12.75" customHeight="1">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row>
    <row r="558" spans="1:26" ht="12.75" customHeight="1">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row>
    <row r="559" spans="1:26" ht="12.75" customHeight="1">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row>
    <row r="560" spans="1:26" ht="12.75" customHeight="1">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row>
    <row r="561" spans="1:26" ht="12.75" customHeight="1">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row>
    <row r="562" spans="1:26" ht="12.75" customHeight="1">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row>
    <row r="563" spans="1:26" ht="12.75" customHeight="1">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row>
    <row r="564" spans="1:26" ht="12.75" customHeight="1">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row>
    <row r="565" spans="1:26" ht="12.75" customHeight="1">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row>
    <row r="566" spans="1:26" ht="12.75" customHeight="1">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row>
    <row r="567" spans="1:26" ht="12.75" customHeight="1">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row>
    <row r="568" spans="1:26" ht="12.75" customHeight="1">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row>
    <row r="569" spans="1:26" ht="12.75" customHeight="1">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row>
    <row r="570" spans="1:26" ht="12.75" customHeight="1">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row>
    <row r="571" spans="1:26" ht="12.75" customHeight="1">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row>
    <row r="572" spans="1:26" ht="12.75" customHeight="1">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row>
    <row r="573" spans="1:26" ht="12.75" customHeight="1">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row>
    <row r="574" spans="1:26" ht="12.75" customHeight="1">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row>
    <row r="575" spans="1:26" ht="12.75" customHeight="1">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row>
    <row r="576" spans="1:26" ht="12.75" customHeight="1">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row>
    <row r="577" spans="1:26" ht="12.75" customHeight="1">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row>
    <row r="578" spans="1:26" ht="12.75" customHeight="1">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row>
    <row r="579" spans="1:26" ht="12.75" customHeight="1">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row>
    <row r="580" spans="1:26" ht="12.75" customHeight="1">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row>
    <row r="581" spans="1:26" ht="12.75" customHeight="1">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row>
    <row r="582" spans="1:26" ht="12.75" customHeight="1">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row>
    <row r="583" spans="1:26" ht="12.75" customHeight="1">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row>
    <row r="584" spans="1:26" ht="12.75" customHeight="1">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row>
    <row r="585" spans="1:26" ht="12.75" customHeight="1">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row>
    <row r="586" spans="1:26" ht="12.75" customHeight="1">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row>
    <row r="587" spans="1:26" ht="12.75" customHeight="1">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row>
    <row r="588" spans="1:26" ht="12.75" customHeight="1">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row>
    <row r="589" spans="1:26" ht="12.75" customHeight="1">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row>
    <row r="590" spans="1:26" ht="12.75" customHeight="1">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row>
    <row r="591" spans="1:26" ht="12.75" customHeight="1">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row>
    <row r="592" spans="1:26" ht="12.75" customHeight="1">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row>
    <row r="593" spans="1:26" ht="12.75" customHeight="1">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row>
    <row r="594" spans="1:26" ht="12.75" customHeight="1">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row>
    <row r="595" spans="1:26" ht="12.75" customHeight="1">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row>
    <row r="596" spans="1:26" ht="12.75" customHeight="1">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row>
    <row r="597" spans="1:26" ht="12.75" customHeight="1">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row>
    <row r="598" spans="1:26" ht="12.75" customHeight="1">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row>
    <row r="599" spans="1:26" ht="12.75" customHeight="1">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row>
    <row r="600" spans="1:26" ht="12.75" customHeight="1">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row>
    <row r="601" spans="1:26" ht="12.75" customHeight="1">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row>
    <row r="602" spans="1:26" ht="12.75" customHeight="1">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row>
    <row r="603" spans="1:26" ht="12.75" customHeight="1">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row>
    <row r="604" spans="1:26" ht="12.75" customHeight="1">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row>
    <row r="605" spans="1:26" ht="12.75" customHeight="1">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row>
    <row r="606" spans="1:26" ht="12.75" customHeight="1">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row>
    <row r="607" spans="1:26" ht="12.75" customHeight="1">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row>
    <row r="608" spans="1:26" ht="12.75" customHeight="1">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row>
    <row r="609" spans="1:26" ht="12.75" customHeight="1">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row>
    <row r="610" spans="1:26" ht="12.75" customHeight="1">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row>
    <row r="611" spans="1:26" ht="12.75" customHeight="1">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row>
    <row r="612" spans="1:26" ht="12.75" customHeight="1">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row>
    <row r="613" spans="1:26" ht="12.75" customHeight="1">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row>
    <row r="614" spans="1:26" ht="12.75" customHeight="1">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row>
    <row r="615" spans="1:26" ht="12.75" customHeight="1">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row>
    <row r="616" spans="1:26" ht="12.75" customHeight="1">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row>
    <row r="617" spans="1:26" ht="12.75" customHeight="1">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row>
    <row r="618" spans="1:26" ht="12.75" customHeight="1">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row>
    <row r="619" spans="1:26" ht="12.75" customHeight="1">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row>
    <row r="620" spans="1:26" ht="12.75" customHeight="1">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row>
    <row r="621" spans="1:26" ht="12.75" customHeight="1">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row>
    <row r="622" spans="1:26" ht="12.75" customHeight="1">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row>
    <row r="623" spans="1:26" ht="12.75" customHeight="1">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row>
    <row r="624" spans="1:26" ht="12.75" customHeight="1">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row>
    <row r="625" spans="1:26" ht="12.75" customHeight="1">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row>
    <row r="626" spans="1:26" ht="12.75" customHeight="1">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row>
    <row r="627" spans="1:26" ht="12.75" customHeight="1">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row>
    <row r="628" spans="1:26" ht="12.75" customHeight="1">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row>
    <row r="629" spans="1:26" ht="12.75" customHeight="1">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row>
    <row r="630" spans="1:26" ht="12.75" customHeight="1">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row>
    <row r="631" spans="1:26" ht="12.75" customHeight="1">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row>
    <row r="632" spans="1:26" ht="12.75" customHeight="1">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row>
    <row r="633" spans="1:26" ht="12.75" customHeight="1">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row>
    <row r="634" spans="1:26" ht="12.75" customHeight="1">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row>
    <row r="635" spans="1:26" ht="12.75" customHeight="1">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row>
    <row r="636" spans="1:26" ht="12.75" customHeight="1">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row>
    <row r="637" spans="1:26" ht="12.75" customHeight="1">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row>
    <row r="638" spans="1:26" ht="12.75" customHeight="1">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row>
    <row r="639" spans="1:26" ht="12.75" customHeight="1">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row>
    <row r="640" spans="1:26" ht="12.75" customHeight="1">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row>
    <row r="641" spans="1:26" ht="12.75" customHeight="1">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row>
    <row r="642" spans="1:26" ht="12.75" customHeight="1">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row>
    <row r="643" spans="1:26" ht="12.75" customHeight="1">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row>
    <row r="644" spans="1:26" ht="12.75" customHeight="1">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row>
    <row r="645" spans="1:26" ht="12.75" customHeight="1">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row>
    <row r="646" spans="1:26" ht="12.75" customHeight="1">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row>
    <row r="647" spans="1:26" ht="12.75" customHeight="1">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row>
    <row r="648" spans="1:26" ht="12.75" customHeight="1">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row>
    <row r="649" spans="1:26" ht="12.75" customHeight="1">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row>
    <row r="650" spans="1:26" ht="12.75" customHeight="1">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row>
    <row r="651" spans="1:26" ht="12.75" customHeight="1">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row>
    <row r="652" spans="1:26" ht="12.75" customHeight="1">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row>
    <row r="653" spans="1:26" ht="12.75" customHeight="1">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row>
    <row r="654" spans="1:26" ht="12.75" customHeight="1">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row>
    <row r="655" spans="1:26" ht="12.75" customHeight="1">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row>
    <row r="656" spans="1:26" ht="12.75" customHeight="1">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row>
    <row r="657" spans="1:26" ht="12.75" customHeight="1">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row>
    <row r="658" spans="1:26" ht="12.75" customHeight="1">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row>
    <row r="659" spans="1:26" ht="12.75" customHeight="1">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row>
    <row r="660" spans="1:26" ht="12.75" customHeight="1">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row>
    <row r="661" spans="1:26" ht="12.75" customHeight="1">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row>
    <row r="662" spans="1:26" ht="12.75" customHeight="1">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row>
    <row r="663" spans="1:26" ht="12.75" customHeight="1">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row>
    <row r="664" spans="1:26" ht="12.75" customHeight="1">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row>
    <row r="665" spans="1:26" ht="12.75" customHeight="1">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row>
    <row r="666" spans="1:26" ht="12.75" customHeight="1">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row>
    <row r="667" spans="1:26" ht="12.75" customHeight="1">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row>
    <row r="668" spans="1:26" ht="12.75" customHeight="1">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row>
    <row r="669" spans="1:26" ht="12.75" customHeight="1">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row>
    <row r="670" spans="1:26" ht="12.75" customHeight="1">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row>
    <row r="671" spans="1:26" ht="12.75" customHeight="1">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row>
    <row r="672" spans="1:26" ht="12.75" customHeight="1">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row>
    <row r="673" spans="1:26" ht="12.75" customHeight="1">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row>
    <row r="674" spans="1:26" ht="12.75" customHeight="1">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row>
    <row r="675" spans="1:26" ht="12.75" customHeight="1">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row>
    <row r="676" spans="1:26" ht="12.75" customHeight="1">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row>
    <row r="677" spans="1:26" ht="12.75" customHeight="1">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row>
    <row r="678" spans="1:26" ht="12.75" customHeight="1">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row>
    <row r="679" spans="1:26" ht="12.75" customHeight="1">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row>
    <row r="680" spans="1:26" ht="12.75" customHeight="1">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row>
    <row r="681" spans="1:26" ht="12.75" customHeight="1">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row>
    <row r="682" spans="1:26" ht="12.75" customHeight="1">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row>
    <row r="683" spans="1:26" ht="12.75" customHeight="1">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row>
    <row r="684" spans="1:26" ht="12.75" customHeight="1">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row>
    <row r="685" spans="1:26" ht="12.75" customHeight="1">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row>
    <row r="686" spans="1:26" ht="12.75" customHeight="1">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row>
    <row r="687" spans="1:26" ht="12.75" customHeight="1">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row>
    <row r="688" spans="1:26" ht="12.75" customHeight="1">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row>
    <row r="689" spans="1:26" ht="12.75" customHeight="1">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row>
    <row r="690" spans="1:26" ht="12.75" customHeight="1">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row>
    <row r="691" spans="1:26" ht="12.75" customHeight="1">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row>
    <row r="692" spans="1:26" ht="12.75" customHeight="1">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row>
    <row r="693" spans="1:26" ht="12.75" customHeight="1">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row>
    <row r="694" spans="1:26" ht="12.75" customHeight="1">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row>
    <row r="695" spans="1:26" ht="12.75" customHeight="1">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row>
    <row r="696" spans="1:26" ht="12.75" customHeight="1">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row>
    <row r="697" spans="1:26" ht="12.75" customHeight="1">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row>
    <row r="698" spans="1:26" ht="12.75" customHeight="1">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row>
    <row r="699" spans="1:26" ht="12.75" customHeight="1">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row>
    <row r="700" spans="1:26" ht="12.75" customHeight="1">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row>
    <row r="701" spans="1:26" ht="12.75" customHeight="1">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row>
    <row r="702" spans="1:26" ht="12.75" customHeight="1">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row>
    <row r="703" spans="1:26" ht="12.75" customHeight="1">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row>
    <row r="704" spans="1:26" ht="12.75" customHeight="1">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row>
    <row r="705" spans="1:26" ht="12.75" customHeight="1">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row>
    <row r="706" spans="1:26" ht="12.75" customHeight="1">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row>
    <row r="707" spans="1:26" ht="12.75" customHeight="1">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row>
    <row r="708" spans="1:26" ht="12.75" customHeight="1">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row>
    <row r="709" spans="1:26" ht="12.75" customHeight="1">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row>
    <row r="710" spans="1:26" ht="12.75" customHeight="1">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row>
    <row r="711" spans="1:26" ht="12.75" customHeight="1">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row>
    <row r="712" spans="1:26" ht="12.75" customHeight="1">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row>
    <row r="713" spans="1:26" ht="12.75" customHeight="1">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row>
    <row r="714" spans="1:26" ht="12.75" customHeight="1">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row>
    <row r="715" spans="1:26" ht="12.75" customHeight="1">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row>
    <row r="716" spans="1:26" ht="12.75" customHeight="1">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row>
    <row r="717" spans="1:26" ht="12.75" customHeight="1">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row>
    <row r="718" spans="1:26" ht="12.75" customHeight="1">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row>
    <row r="719" spans="1:26" ht="12.75" customHeight="1">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row>
    <row r="720" spans="1:26" ht="12.75" customHeight="1">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row>
    <row r="721" spans="1:26" ht="12.75" customHeight="1">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row>
    <row r="722" spans="1:26" ht="12.75" customHeight="1">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row>
    <row r="723" spans="1:26" ht="12.75" customHeight="1">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row>
    <row r="724" spans="1:26" ht="12.75" customHeight="1">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row>
    <row r="725" spans="1:26" ht="12.75" customHeight="1">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row>
    <row r="726" spans="1:26" ht="12.75" customHeight="1">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row>
    <row r="727" spans="1:26" ht="12.75" customHeight="1">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row>
    <row r="728" spans="1:26" ht="12.75" customHeight="1">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row>
    <row r="729" spans="1:26" ht="12.75" customHeight="1">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row>
    <row r="730" spans="1:26" ht="12.75" customHeight="1">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row>
    <row r="731" spans="1:26" ht="12.75" customHeight="1">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row>
    <row r="732" spans="1:26" ht="12.75" customHeight="1">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row>
    <row r="733" spans="1:26" ht="12.75" customHeight="1">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row>
    <row r="734" spans="1:26" ht="12.75" customHeight="1">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row>
    <row r="735" spans="1:26" ht="12.75" customHeight="1">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row>
    <row r="736" spans="1:26" ht="12.75" customHeight="1">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row>
    <row r="737" spans="1:26" ht="12.75" customHeight="1">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row>
    <row r="738" spans="1:26" ht="12.75" customHeight="1">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row>
    <row r="739" spans="1:26" ht="12.75" customHeight="1">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row>
    <row r="740" spans="1:26" ht="12.75" customHeight="1">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row>
    <row r="741" spans="1:26" ht="12.75" customHeight="1">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row>
    <row r="742" spans="1:26" ht="12.75" customHeight="1">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row>
    <row r="743" spans="1:26" ht="12.75" customHeight="1">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row>
    <row r="744" spans="1:26" ht="12.75" customHeight="1">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row>
    <row r="745" spans="1:26" ht="12.75" customHeight="1">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row>
    <row r="746" spans="1:26" ht="12.75" customHeight="1">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row>
    <row r="747" spans="1:26" ht="12.75" customHeight="1">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row>
    <row r="748" spans="1:26" ht="12.75" customHeight="1">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row>
    <row r="749" spans="1:26" ht="12.75" customHeight="1">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row>
    <row r="750" spans="1:26" ht="12.75" customHeight="1">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row>
    <row r="751" spans="1:26" ht="12.75" customHeight="1">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row>
    <row r="752" spans="1:26" ht="12.75" customHeight="1">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row>
    <row r="753" spans="1:26" ht="12.75" customHeight="1">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row>
    <row r="754" spans="1:26" ht="12.75" customHeight="1">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row>
    <row r="755" spans="1:26" ht="12.75" customHeight="1">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row>
    <row r="756" spans="1:26" ht="12.75" customHeight="1">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row>
    <row r="757" spans="1:26" ht="12.75" customHeight="1">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row>
    <row r="758" spans="1:26" ht="12.75" customHeight="1">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row>
    <row r="759" spans="1:26" ht="12.75" customHeight="1">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row>
    <row r="760" spans="1:26" ht="12.75" customHeight="1">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row>
    <row r="761" spans="1:26" ht="12.75" customHeight="1">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row>
    <row r="762" spans="1:26" ht="12.75" customHeight="1">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row>
    <row r="763" spans="1:26" ht="12.75" customHeight="1">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row>
    <row r="764" spans="1:26" ht="12.75" customHeight="1">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row>
    <row r="765" spans="1:26" ht="12.75" customHeight="1">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row>
    <row r="766" spans="1:26" ht="12.75" customHeight="1">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row>
    <row r="767" spans="1:26" ht="12.75" customHeight="1">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row>
    <row r="768" spans="1:26" ht="12.75" customHeight="1">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row>
    <row r="769" spans="1:26" ht="12.75" customHeight="1">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row>
    <row r="770" spans="1:26" ht="12.75" customHeight="1">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row>
    <row r="771" spans="1:26" ht="12.75" customHeight="1">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row>
    <row r="772" spans="1:26" ht="12.75" customHeight="1">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row>
    <row r="773" spans="1:26" ht="12.75" customHeight="1">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row>
    <row r="774" spans="1:26" ht="12.75" customHeight="1">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row>
    <row r="775" spans="1:26" ht="12.75" customHeight="1">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row>
    <row r="776" spans="1:26" ht="12.75" customHeight="1">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row>
    <row r="777" spans="1:26" ht="12.75" customHeight="1">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row>
    <row r="778" spans="1:26" ht="12.75" customHeight="1">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row>
    <row r="779" spans="1:26" ht="12.75" customHeight="1">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row>
    <row r="780" spans="1:26" ht="12.75" customHeight="1">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row>
    <row r="781" spans="1:26" ht="12.75" customHeight="1">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row>
    <row r="782" spans="1:26" ht="12.75" customHeight="1">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row>
    <row r="783" spans="1:26" ht="12.75" customHeight="1">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row>
    <row r="784" spans="1:26" ht="12.75" customHeight="1">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row>
    <row r="785" spans="1:26" ht="12.75" customHeight="1">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row>
    <row r="786" spans="1:26" ht="12.75" customHeight="1">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row>
    <row r="787" spans="1:26" ht="12.75" customHeight="1">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row>
    <row r="788" spans="1:26" ht="12.75" customHeight="1">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row>
    <row r="789" spans="1:26" ht="12.75" customHeight="1">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row>
    <row r="790" spans="1:26" ht="12.75" customHeight="1">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row>
    <row r="791" spans="1:26" ht="12.75" customHeight="1">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row>
    <row r="792" spans="1:26" ht="12.75" customHeight="1">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row>
    <row r="793" spans="1:26" ht="12.75" customHeight="1">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row>
    <row r="794" spans="1:26" ht="12.75" customHeight="1">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row>
    <row r="795" spans="1:26" ht="12.75" customHeight="1">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row>
    <row r="796" spans="1:26" ht="12.75" customHeight="1">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row>
    <row r="797" spans="1:26" ht="12.75" customHeight="1">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row>
    <row r="798" spans="1:26" ht="12.75" customHeight="1">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row>
    <row r="799" spans="1:26" ht="12.75" customHeight="1">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row>
    <row r="800" spans="1:26" ht="12.75" customHeight="1">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row>
    <row r="801" spans="1:26" ht="12.75" customHeight="1">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row>
    <row r="802" spans="1:26" ht="12.75" customHeight="1">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row>
    <row r="803" spans="1:26" ht="12.75" customHeight="1">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row>
    <row r="804" spans="1:26" ht="12.75" customHeight="1">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row>
    <row r="805" spans="1:26" ht="12.75" customHeight="1">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row>
    <row r="806" spans="1:26" ht="12.75" customHeight="1">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row>
    <row r="807" spans="1:26" ht="12.75" customHeight="1">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row>
    <row r="808" spans="1:26" ht="12.75" customHeight="1">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row>
    <row r="809" spans="1:26" ht="12.75" customHeight="1">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row>
    <row r="810" spans="1:26" ht="12.75" customHeight="1">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row>
    <row r="811" spans="1:26" ht="12.75" customHeight="1">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row>
    <row r="812" spans="1:26" ht="12.75" customHeight="1">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row>
    <row r="813" spans="1:26" ht="12.75" customHeight="1">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row>
    <row r="814" spans="1:26" ht="12.75" customHeight="1">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row>
    <row r="815" spans="1:26" ht="12.75" customHeight="1">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row>
    <row r="816" spans="1:26" ht="12.75" customHeight="1">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row>
    <row r="817" spans="1:26" ht="12.75" customHeight="1">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row>
    <row r="818" spans="1:26" ht="12.75" customHeight="1">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row>
    <row r="819" spans="1:26" ht="12.75" customHeight="1">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row>
    <row r="820" spans="1:26" ht="12.75" customHeight="1">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row>
    <row r="821" spans="1:26" ht="12.75" customHeight="1">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row>
    <row r="822" spans="1:26" ht="12.75" customHeight="1">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row>
    <row r="823" spans="1:26" ht="12.75" customHeight="1">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row>
    <row r="824" spans="1:26" ht="12.75" customHeight="1">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row>
    <row r="825" spans="1:26" ht="12.75" customHeight="1">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row>
    <row r="826" spans="1:26" ht="12.75" customHeight="1">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row>
    <row r="827" spans="1:26" ht="12.75" customHeight="1">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row>
    <row r="828" spans="1:26" ht="12.75" customHeight="1">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row>
    <row r="829" spans="1:26" ht="12.75" customHeight="1">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row>
    <row r="830" spans="1:26" ht="12.75" customHeight="1">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row>
    <row r="831" spans="1:26" ht="12.75" customHeight="1">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row>
    <row r="832" spans="1:26" ht="12.75" customHeight="1">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row>
    <row r="833" spans="1:26" ht="12.75" customHeight="1">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row>
    <row r="834" spans="1:26" ht="12.75" customHeight="1">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row>
    <row r="835" spans="1:26" ht="12.75" customHeight="1">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row>
    <row r="836" spans="1:26" ht="12.75" customHeight="1">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row>
    <row r="837" spans="1:26" ht="12.75" customHeight="1">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row>
    <row r="838" spans="1:26" ht="12.75" customHeight="1">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row>
    <row r="839" spans="1:26" ht="12.75" customHeight="1">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row>
    <row r="840" spans="1:26" ht="12.75" customHeight="1">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row>
    <row r="841" spans="1:26" ht="12.75" customHeight="1">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row>
    <row r="842" spans="1:26" ht="12.75" customHeight="1">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row>
    <row r="843" spans="1:26" ht="12.75" customHeight="1">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row>
    <row r="844" spans="1:26" ht="12.75" customHeight="1">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row>
    <row r="845" spans="1:26" ht="12.75" customHeight="1">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row>
    <row r="846" spans="1:26" ht="12.75" customHeight="1">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row>
    <row r="847" spans="1:26" ht="12.75" customHeight="1">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row>
    <row r="848" spans="1:26" ht="12.75" customHeight="1">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row>
    <row r="849" spans="1:26" ht="12.75" customHeight="1">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row>
    <row r="850" spans="1:26" ht="12.75" customHeight="1">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row>
    <row r="851" spans="1:26" ht="12.75" customHeight="1">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row>
    <row r="852" spans="1:26" ht="12.75" customHeight="1">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row>
    <row r="853" spans="1:26" ht="12.75" customHeight="1">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row>
    <row r="854" spans="1:26" ht="12.75" customHeight="1">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row>
    <row r="855" spans="1:26" ht="12.75" customHeight="1">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row>
    <row r="856" spans="1:26" ht="12.75" customHeight="1">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row>
    <row r="857" spans="1:26" ht="12.75" customHeight="1">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row>
    <row r="858" spans="1:26" ht="12.75" customHeight="1">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row>
    <row r="859" spans="1:26" ht="12.75" customHeight="1">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row>
    <row r="860" spans="1:26" ht="12.75" customHeight="1">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row>
    <row r="861" spans="1:26" ht="12.75" customHeight="1">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row>
    <row r="862" spans="1:26" ht="12.75" customHeight="1">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row>
    <row r="863" spans="1:26" ht="12.75" customHeight="1">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row>
    <row r="864" spans="1:26" ht="12.75" customHeight="1">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row>
    <row r="865" spans="1:26" ht="12.75" customHeight="1">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row>
    <row r="866" spans="1:26" ht="12.75" customHeight="1">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row>
    <row r="867" spans="1:26" ht="12.75" customHeight="1">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row>
    <row r="868" spans="1:26" ht="12.75" customHeight="1">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row>
    <row r="869" spans="1:26" ht="12.75" customHeight="1">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row>
    <row r="870" spans="1:26" ht="12.75" customHeight="1">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row>
    <row r="871" spans="1:26" ht="12.75" customHeight="1">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row>
    <row r="872" spans="1:26" ht="12.75" customHeight="1">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row>
    <row r="873" spans="1:26" ht="12.75" customHeight="1">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row>
    <row r="874" spans="1:26" ht="12.75" customHeight="1">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row>
    <row r="875" spans="1:26" ht="12.75" customHeight="1">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row>
    <row r="876" spans="1:26" ht="12.75" customHeight="1">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row>
    <row r="877" spans="1:26" ht="12.75" customHeight="1">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row>
    <row r="878" spans="1:26" ht="12.75" customHeight="1">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row>
    <row r="879" spans="1:26" ht="12.75" customHeight="1">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row>
    <row r="880" spans="1:26" ht="12.75" customHeight="1">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row>
    <row r="881" spans="1:26" ht="12.75" customHeight="1">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row>
    <row r="882" spans="1:26" ht="12.75" customHeight="1">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row>
    <row r="883" spans="1:26" ht="12.75" customHeight="1">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row>
    <row r="884" spans="1:26" ht="12.75" customHeight="1">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row>
    <row r="885" spans="1:26" ht="12.75" customHeight="1">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row>
    <row r="886" spans="1:26" ht="12.75" customHeight="1">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row>
    <row r="887" spans="1:26" ht="12.75" customHeight="1">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row>
    <row r="888" spans="1:26" ht="12.75" customHeight="1">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row>
    <row r="889" spans="1:26" ht="12.75" customHeight="1">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row>
    <row r="890" spans="1:26" ht="12.75" customHeight="1">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row>
    <row r="891" spans="1:26" ht="12.75" customHeight="1">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row>
    <row r="892" spans="1:26" ht="12.75" customHeight="1">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row>
    <row r="893" spans="1:26" ht="12.75" customHeight="1">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row>
    <row r="894" spans="1:26" ht="12.75" customHeight="1">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row>
    <row r="895" spans="1:26" ht="12.75" customHeight="1">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row>
    <row r="896" spans="1:26" ht="12.75" customHeight="1">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row>
    <row r="897" spans="1:26" ht="12.75" customHeight="1">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row>
    <row r="898" spans="1:26" ht="12.75" customHeight="1">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row>
    <row r="899" spans="1:26" ht="12.75" customHeight="1">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row>
    <row r="900" spans="1:26" ht="12.75" customHeight="1">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row>
    <row r="901" spans="1:26" ht="12.75" customHeight="1">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row>
    <row r="902" spans="1:26" ht="12.75" customHeight="1">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row>
    <row r="903" spans="1:26" ht="12.75" customHeight="1">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row>
    <row r="904" spans="1:26" ht="12.75" customHeight="1">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row>
    <row r="905" spans="1:26" ht="12.75" customHeight="1">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row>
    <row r="906" spans="1:26" ht="12.75" customHeight="1">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row>
    <row r="907" spans="1:26" ht="12.75" customHeight="1">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row>
    <row r="908" spans="1:26" ht="12.75" customHeight="1">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row>
    <row r="909" spans="1:26" ht="12.75" customHeight="1">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row>
    <row r="910" spans="1:26" ht="12.75" customHeight="1">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row>
    <row r="911" spans="1:26" ht="12.75" customHeight="1">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row>
    <row r="912" spans="1:26" ht="12.75" customHeight="1">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row>
    <row r="913" spans="1:26" ht="12.75" customHeight="1">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row>
    <row r="914" spans="1:26" ht="12.75" customHeight="1">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row>
    <row r="915" spans="1:26" ht="12.75" customHeight="1">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row>
    <row r="916" spans="1:26" ht="12.75" customHeight="1">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row>
    <row r="917" spans="1:26" ht="12.75" customHeight="1">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row>
    <row r="918" spans="1:26" ht="12.75" customHeight="1">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row>
    <row r="919" spans="1:26" ht="12.75" customHeight="1">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row>
    <row r="920" spans="1:26" ht="12.75" customHeight="1">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row>
    <row r="921" spans="1:26" ht="12.75" customHeight="1">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row>
    <row r="922" spans="1:26" ht="12.75" customHeight="1">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row>
    <row r="923" spans="1:26" ht="12.75" customHeight="1">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row>
    <row r="924" spans="1:26" ht="12.75" customHeight="1">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row>
    <row r="925" spans="1:26" ht="12.75" customHeight="1">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row>
    <row r="926" spans="1:26" ht="12.75" customHeight="1">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row>
    <row r="927" spans="1:26" ht="12.75" customHeight="1">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row>
    <row r="928" spans="1:26" ht="12.75" customHeight="1">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row>
    <row r="929" spans="1:26" ht="12.75" customHeight="1">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row>
    <row r="930" spans="1:26" ht="12.75" customHeight="1">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row>
    <row r="931" spans="1:26" ht="12.75" customHeight="1">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row>
    <row r="932" spans="1:26" ht="12.75" customHeight="1">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row>
    <row r="933" spans="1:26" ht="12.75" customHeight="1">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row>
    <row r="934" spans="1:26" ht="12.75" customHeight="1">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row>
    <row r="935" spans="1:26" ht="12.75" customHeight="1">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row>
    <row r="936" spans="1:26" ht="12.75" customHeight="1">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row>
    <row r="937" spans="1:26" ht="12.75" customHeight="1">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row>
    <row r="938" spans="1:26" ht="12.75" customHeight="1">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row>
    <row r="939" spans="1:26" ht="12.75" customHeight="1">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row>
    <row r="940" spans="1:26" ht="12.75" customHeight="1">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row>
    <row r="941" spans="1:26" ht="12.75" customHeight="1">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row>
    <row r="942" spans="1:26" ht="12.75" customHeight="1">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row>
    <row r="943" spans="1:26" ht="12.75" customHeight="1">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row>
    <row r="944" spans="1:26" ht="12.75" customHeight="1">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row>
    <row r="945" spans="1:26" ht="12.75" customHeight="1">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row>
    <row r="946" spans="1:26" ht="12.75" customHeight="1">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row>
    <row r="947" spans="1:26" ht="12.75" customHeight="1">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row>
    <row r="948" spans="1:26" ht="12.75" customHeight="1">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row>
    <row r="949" spans="1:26" ht="12.75" customHeight="1">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row>
    <row r="950" spans="1:26" ht="12.75" customHeight="1">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row>
    <row r="951" spans="1:26" ht="12.75" customHeight="1">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row>
    <row r="952" spans="1:26" ht="12.75" customHeight="1">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row>
    <row r="953" spans="1:26" ht="12.75" customHeight="1">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row>
    <row r="954" spans="1:26" ht="12.75" customHeight="1">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row>
    <row r="955" spans="1:26" ht="12.75" customHeight="1">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row>
    <row r="956" spans="1:26" ht="12.75" customHeight="1">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row>
    <row r="957" spans="1:26" ht="12.75" customHeight="1">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row>
    <row r="958" spans="1:26" ht="12.75" customHeight="1">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row>
    <row r="959" spans="1:26" ht="12.75" customHeight="1">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row>
    <row r="960" spans="1:26" ht="12.75" customHeight="1">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row>
    <row r="961" spans="1:26" ht="12.75" customHeight="1">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row>
    <row r="962" spans="1:26" ht="12.75" customHeight="1">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row>
    <row r="963" spans="1:26" ht="12.75" customHeight="1">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row>
    <row r="964" spans="1:26" ht="12.75" customHeight="1">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row>
    <row r="965" spans="1:26" ht="12.75" customHeight="1">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row>
    <row r="966" spans="1:26" ht="12.75" customHeight="1">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row>
    <row r="967" spans="1:26" ht="12.75" customHeight="1">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row>
    <row r="968" spans="1:26" ht="12.75" customHeight="1">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row>
    <row r="969" spans="1:26" ht="12.75" customHeight="1">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row>
    <row r="970" spans="1:26" ht="12.75" customHeight="1">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row>
    <row r="971" spans="1:26" ht="12.75" customHeight="1">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row>
    <row r="972" spans="1:26" ht="12.75" customHeight="1">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row>
    <row r="973" spans="1:26" ht="12.75" customHeight="1">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row>
    <row r="974" spans="1:26" ht="12.75" customHeight="1">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row>
    <row r="975" spans="1:26" ht="12.75" customHeight="1">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row>
    <row r="976" spans="1:26" ht="12.75" customHeight="1">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row>
    <row r="977" spans="1:26" ht="12.75" customHeight="1">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row>
    <row r="978" spans="1:26" ht="12.75" customHeight="1">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row>
    <row r="979" spans="1:26" ht="12.75" customHeight="1">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row>
    <row r="980" spans="1:26" ht="12.75" customHeight="1">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row>
    <row r="981" spans="1:26" ht="12.75" customHeight="1">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row>
    <row r="982" spans="1:26" ht="12.75" customHeight="1">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row>
    <row r="983" spans="1:26" ht="12.75" customHeight="1">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row>
    <row r="984" spans="1:26" ht="12.75" customHeight="1">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row>
    <row r="985" spans="1:26" ht="12.75" customHeight="1">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row>
    <row r="986" spans="1:26" ht="12.75" customHeight="1">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row>
    <row r="987" spans="1:26" ht="12.75" customHeight="1">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row>
    <row r="988" spans="1:26" ht="12.75" customHeight="1">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row>
    <row r="989" spans="1:26" ht="12.75" customHeight="1">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row>
    <row r="990" spans="1:26" ht="12.75" customHeight="1">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row>
    <row r="991" spans="1:26" ht="12.75" customHeight="1">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row>
    <row r="992" spans="1:26" ht="12.75" customHeight="1">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row>
    <row r="993" spans="1:26" ht="12.75" customHeight="1">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row>
    <row r="994" spans="1:26" ht="12.75" customHeight="1">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row>
    <row r="995" spans="1:26" ht="12.75" customHeight="1">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row>
    <row r="996" spans="1:26" ht="12.75" customHeight="1">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row>
    <row r="997" spans="1:26" ht="12.75" customHeight="1">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row>
    <row r="998" spans="1:26" ht="12.75" customHeight="1">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row>
    <row r="999" spans="1:26" ht="12.75" customHeight="1">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row>
    <row r="1000" spans="1:26" ht="12.75" customHeight="1">
      <c r="A1000" s="124"/>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00"/>
  <sheetViews>
    <sheetView workbookViewId="0"/>
  </sheetViews>
  <sheetFormatPr baseColWidth="10" defaultColWidth="14.42578125" defaultRowHeight="15" customHeight="1"/>
  <cols>
    <col min="1" max="1" width="57.85546875" customWidth="1"/>
    <col min="2" max="2" width="10.7109375" customWidth="1"/>
    <col min="3" max="3" width="32" customWidth="1"/>
    <col min="4" max="4" width="119.28515625" customWidth="1"/>
    <col min="5" max="5" width="81" customWidth="1"/>
    <col min="6" max="26" width="10.7109375" customWidth="1"/>
  </cols>
  <sheetData>
    <row r="1" spans="1:5" ht="14.25" customHeight="1">
      <c r="A1" s="139" t="s">
        <v>246</v>
      </c>
      <c r="D1" s="294" t="s">
        <v>247</v>
      </c>
      <c r="E1" s="295"/>
    </row>
    <row r="2" spans="1:5" ht="14.25" customHeight="1">
      <c r="A2" s="140" t="s">
        <v>248</v>
      </c>
      <c r="D2" s="296" t="s">
        <v>249</v>
      </c>
      <c r="E2" s="141" t="s">
        <v>250</v>
      </c>
    </row>
    <row r="3" spans="1:5" ht="14.25" customHeight="1">
      <c r="A3" s="142" t="s">
        <v>251</v>
      </c>
      <c r="D3" s="290"/>
      <c r="E3" s="141" t="s">
        <v>252</v>
      </c>
    </row>
    <row r="4" spans="1:5" ht="14.25" customHeight="1">
      <c r="A4" s="142" t="s">
        <v>253</v>
      </c>
      <c r="D4" s="290"/>
      <c r="E4" s="141" t="s">
        <v>254</v>
      </c>
    </row>
    <row r="5" spans="1:5" ht="14.25" customHeight="1">
      <c r="A5" s="142" t="s">
        <v>255</v>
      </c>
      <c r="D5" s="279"/>
      <c r="E5" s="141" t="s">
        <v>256</v>
      </c>
    </row>
    <row r="6" spans="1:5" ht="14.25" customHeight="1">
      <c r="A6" s="143" t="s">
        <v>257</v>
      </c>
      <c r="D6" s="296" t="s">
        <v>258</v>
      </c>
      <c r="E6" s="141" t="s">
        <v>259</v>
      </c>
    </row>
    <row r="7" spans="1:5" ht="14.25" customHeight="1">
      <c r="A7" s="143" t="s">
        <v>260</v>
      </c>
      <c r="D7" s="290"/>
      <c r="E7" s="141" t="s">
        <v>261</v>
      </c>
    </row>
    <row r="8" spans="1:5" ht="14.25" customHeight="1">
      <c r="A8" s="142" t="s">
        <v>262</v>
      </c>
      <c r="D8" s="297"/>
      <c r="E8" s="141" t="s">
        <v>263</v>
      </c>
    </row>
    <row r="9" spans="1:5" ht="14.25" customHeight="1">
      <c r="A9" s="142" t="s">
        <v>264</v>
      </c>
      <c r="D9" s="296" t="s">
        <v>265</v>
      </c>
      <c r="E9" s="141" t="s">
        <v>266</v>
      </c>
    </row>
    <row r="10" spans="1:5" ht="14.25" customHeight="1">
      <c r="A10" s="142" t="s">
        <v>267</v>
      </c>
      <c r="D10" s="297"/>
      <c r="E10" s="141" t="s">
        <v>268</v>
      </c>
    </row>
    <row r="11" spans="1:5" ht="14.25" customHeight="1">
      <c r="A11" s="142" t="s">
        <v>70</v>
      </c>
      <c r="D11" s="296" t="s">
        <v>269</v>
      </c>
      <c r="E11" s="141" t="s">
        <v>270</v>
      </c>
    </row>
    <row r="12" spans="1:5" ht="14.25" customHeight="1">
      <c r="A12" s="142" t="s">
        <v>271</v>
      </c>
      <c r="D12" s="290"/>
      <c r="E12" s="141" t="s">
        <v>272</v>
      </c>
    </row>
    <row r="13" spans="1:5" ht="14.25" customHeight="1">
      <c r="A13" s="142" t="s">
        <v>273</v>
      </c>
      <c r="D13" s="279"/>
      <c r="E13" s="141" t="s">
        <v>274</v>
      </c>
    </row>
    <row r="14" spans="1:5" ht="14.25" customHeight="1">
      <c r="A14" s="142" t="s">
        <v>275</v>
      </c>
      <c r="E14" s="141" t="s">
        <v>276</v>
      </c>
    </row>
    <row r="15" spans="1:5" ht="14.25" customHeight="1">
      <c r="A15" s="142" t="s">
        <v>277</v>
      </c>
      <c r="D15" s="144" t="s">
        <v>17</v>
      </c>
      <c r="E15" s="141" t="s">
        <v>278</v>
      </c>
    </row>
    <row r="16" spans="1:5" ht="14.25" customHeight="1">
      <c r="A16" s="142" t="s">
        <v>279</v>
      </c>
      <c r="D16" s="145" t="s">
        <v>121</v>
      </c>
      <c r="E16" s="141" t="s">
        <v>280</v>
      </c>
    </row>
    <row r="17" spans="1:7" ht="14.25" customHeight="1">
      <c r="A17" s="146" t="s">
        <v>281</v>
      </c>
      <c r="D17" s="145" t="s">
        <v>282</v>
      </c>
      <c r="E17" s="141" t="s">
        <v>283</v>
      </c>
    </row>
    <row r="18" spans="1:7" ht="14.25" customHeight="1">
      <c r="A18" s="147"/>
      <c r="D18" s="145" t="s">
        <v>135</v>
      </c>
      <c r="E18" s="141" t="s">
        <v>284</v>
      </c>
    </row>
    <row r="19" spans="1:7" ht="14.25" customHeight="1">
      <c r="A19" s="147"/>
      <c r="D19" s="145" t="s">
        <v>128</v>
      </c>
      <c r="E19" s="141" t="s">
        <v>285</v>
      </c>
    </row>
    <row r="20" spans="1:7" ht="14.25" customHeight="1">
      <c r="A20" s="147"/>
      <c r="D20" s="145" t="s">
        <v>286</v>
      </c>
      <c r="E20" s="141" t="s">
        <v>287</v>
      </c>
    </row>
    <row r="21" spans="1:7" ht="14.25" customHeight="1">
      <c r="A21" s="145"/>
      <c r="D21" s="145" t="s">
        <v>105</v>
      </c>
      <c r="E21" s="141" t="s">
        <v>288</v>
      </c>
    </row>
    <row r="22" spans="1:7" ht="14.25" customHeight="1">
      <c r="A22" s="147"/>
      <c r="D22" s="145" t="s">
        <v>289</v>
      </c>
      <c r="E22" s="141" t="s">
        <v>72</v>
      </c>
    </row>
    <row r="23" spans="1:7" ht="14.25" customHeight="1">
      <c r="A23" s="148"/>
      <c r="E23" s="141" t="s">
        <v>290</v>
      </c>
    </row>
    <row r="24" spans="1:7" ht="14.25" customHeight="1">
      <c r="A24" s="144" t="s">
        <v>25</v>
      </c>
      <c r="E24" s="141" t="s">
        <v>291</v>
      </c>
    </row>
    <row r="25" spans="1:7" ht="14.25" customHeight="1">
      <c r="A25" s="145" t="s">
        <v>121</v>
      </c>
      <c r="B25" s="149"/>
    </row>
    <row r="26" spans="1:7" ht="14.25" customHeight="1">
      <c r="A26" s="145" t="s">
        <v>282</v>
      </c>
      <c r="B26" s="150"/>
      <c r="F26" s="117" t="s">
        <v>211</v>
      </c>
      <c r="G26" s="117" t="str">
        <f ca="1">IF(NOT(ISERROR(MATCH(F26,ANCHORARRAY(A37),0))),E39&amp;"Por favor no seleccionar los criterios de impacto",F26)</f>
        <v>Afectación Económica o presupuestal</v>
      </c>
    </row>
    <row r="27" spans="1:7" ht="14.25" customHeight="1">
      <c r="A27" s="145" t="s">
        <v>135</v>
      </c>
      <c r="B27" s="150"/>
    </row>
    <row r="28" spans="1:7" ht="14.25" customHeight="1">
      <c r="A28" s="145" t="s">
        <v>128</v>
      </c>
      <c r="B28" s="150"/>
    </row>
    <row r="29" spans="1:7" ht="14.25" customHeight="1">
      <c r="A29" s="145" t="s">
        <v>286</v>
      </c>
      <c r="B29" s="150"/>
    </row>
    <row r="30" spans="1:7" ht="14.25" customHeight="1">
      <c r="A30" s="145" t="s">
        <v>105</v>
      </c>
      <c r="B30" s="150"/>
    </row>
    <row r="31" spans="1:7" ht="14.25" customHeight="1">
      <c r="A31" s="145" t="s">
        <v>289</v>
      </c>
      <c r="B31" s="150"/>
    </row>
    <row r="32" spans="1:7" ht="14.25" customHeight="1">
      <c r="A32" s="150"/>
      <c r="B32" s="150"/>
    </row>
    <row r="33" spans="1:2" ht="14.25" customHeight="1">
      <c r="A33" s="150"/>
      <c r="B33" s="150"/>
    </row>
    <row r="34" spans="1:2" ht="14.25" customHeight="1">
      <c r="A34" s="150"/>
      <c r="B34" s="150"/>
    </row>
    <row r="35" spans="1:2" ht="14.25" customHeight="1">
      <c r="A35" s="150"/>
      <c r="B35" s="150"/>
    </row>
    <row r="36" spans="1:2" ht="14.25" customHeight="1">
      <c r="A36" s="118"/>
      <c r="B36" s="118"/>
    </row>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D1:E1"/>
    <mergeCell ref="D2:D5"/>
    <mergeCell ref="D6:D8"/>
    <mergeCell ref="D9:D10"/>
    <mergeCell ref="D11:D13"/>
  </mergeCells>
  <dataValidations count="1">
    <dataValidation type="list" allowBlank="1" showErrorMessage="1" sqref="F26" xr:uid="{00000000-0002-0000-0700-000000000000}">
      <formula1>$F$210:$F$221</formula1>
    </dataValidation>
  </dataValidation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1000"/>
  <sheetViews>
    <sheetView workbookViewId="0"/>
  </sheetViews>
  <sheetFormatPr baseColWidth="10" defaultColWidth="14.42578125" defaultRowHeight="15" customHeight="1"/>
  <cols>
    <col min="1" max="26" width="10.7109375" customWidth="1"/>
  </cols>
  <sheetData>
    <row r="1" spans="2:5" ht="14.25" customHeight="1"/>
    <row r="2" spans="2:5" ht="14.25" customHeight="1">
      <c r="B2" s="117" t="s">
        <v>119</v>
      </c>
      <c r="E2" s="117" t="s">
        <v>292</v>
      </c>
    </row>
    <row r="3" spans="2:5" ht="14.25" customHeight="1">
      <c r="B3" s="117" t="s">
        <v>293</v>
      </c>
      <c r="E3" s="117" t="s">
        <v>106</v>
      </c>
    </row>
    <row r="4" spans="2:5" ht="14.25" customHeight="1">
      <c r="B4" s="117" t="s">
        <v>294</v>
      </c>
      <c r="E4" s="117" t="s">
        <v>295</v>
      </c>
    </row>
    <row r="5" spans="2:5" ht="14.25" customHeight="1">
      <c r="B5" s="117" t="s">
        <v>296</v>
      </c>
    </row>
    <row r="6" spans="2:5" ht="14.25" customHeight="1"/>
    <row r="7" spans="2:5" ht="14.25" customHeight="1"/>
    <row r="8" spans="2:5" ht="14.25" customHeight="1">
      <c r="B8" s="117" t="s">
        <v>297</v>
      </c>
    </row>
    <row r="9" spans="2:5" ht="14.25" customHeight="1">
      <c r="B9" s="117" t="s">
        <v>298</v>
      </c>
    </row>
    <row r="10" spans="2:5" ht="14.25" customHeight="1">
      <c r="B10" s="117" t="s">
        <v>299</v>
      </c>
    </row>
    <row r="11" spans="2:5" ht="14.25" customHeight="1">
      <c r="B11" s="117" t="s">
        <v>300</v>
      </c>
    </row>
    <row r="12" spans="2:5" ht="14.25" customHeight="1"/>
    <row r="13" spans="2:5" ht="14.25" customHeight="1">
      <c r="B13" s="117" t="s">
        <v>301</v>
      </c>
    </row>
    <row r="14" spans="2:5" ht="14.25" customHeight="1">
      <c r="B14" s="117" t="s">
        <v>302</v>
      </c>
    </row>
    <row r="15" spans="2:5" ht="14.25" customHeight="1">
      <c r="B15" s="117" t="s">
        <v>303</v>
      </c>
    </row>
    <row r="16" spans="2:5" ht="14.25" customHeight="1">
      <c r="B16" s="117" t="s">
        <v>125</v>
      </c>
    </row>
    <row r="17" spans="2:2" ht="14.25" customHeight="1">
      <c r="B17" s="117" t="s">
        <v>304</v>
      </c>
    </row>
    <row r="18" spans="2:2" ht="14.25" customHeight="1">
      <c r="B18" s="117" t="s">
        <v>111</v>
      </c>
    </row>
    <row r="19" spans="2:2" ht="14.25" customHeight="1">
      <c r="B19" s="117" t="s">
        <v>305</v>
      </c>
    </row>
    <row r="20" spans="2:2" ht="14.25" customHeight="1"/>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DJ corvus DJ Maiken</cp:lastModifiedBy>
  <dcterms:created xsi:type="dcterms:W3CDTF">2020-03-24T23:12:47Z</dcterms:created>
  <dcterms:modified xsi:type="dcterms:W3CDTF">2022-10-06T22:06:38Z</dcterms:modified>
</cp:coreProperties>
</file>